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C:\Users\jmendoza\Desktop\"/>
    </mc:Choice>
  </mc:AlternateContent>
  <xr:revisionPtr revIDLastSave="0" documentId="8_{F68D5A6F-08AA-4B6D-964A-353E84C943E1}"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11" i="6" l="1"/>
  <c r="C10" i="6"/>
  <c r="C9"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H29" i="6" l="1"/>
  <c r="H45" i="6"/>
  <c r="D45"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C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24" i="6" l="1"/>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9" i="5"/>
  <c r="T11" i="5"/>
  <c r="T8" i="5"/>
  <c r="T7"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<sst xmlns="http://schemas.openxmlformats.org/spreadsheetml/2006/main" count="21971" uniqueCount="15613">
  <si>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</si>
  <si>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</si>
  <si>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</si>
  <si>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</si>
  <si>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</si>
  <si>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</si>
  <si>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</si>
  <si>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</si>
  <si>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</si>
  <si>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</si>
  <si>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</si>
  <si>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</si>
  <si>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</si>
  <si>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</si>
  <si>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</si>
  <si>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</si>
  <si>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</si>
  <si>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</si>
  <si>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</si>
  <si>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</si>
  <si>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</si>
  <si>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</si>
  <si>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</si>
  <si>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</si>
  <si>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</si>
  <si>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</si>
  <si>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</si>
  <si>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</si>
  <si>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</si>
  <si>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</si>
  <si>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</si>
  <si>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</si>
  <si>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</si>
  <si>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</si>
  <si>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</si>
  <si>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</si>
  <si>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</si>
  <si>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</si>
  <si>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</si>
  <si>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</si>
  <si>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</si>
  <si>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</si>
  <si>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</si>
  <si>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</si>
  <si>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</si>
  <si>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</si>
  <si>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</si>
  <si>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</si>
  <si>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</si>
  <si>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</si>
  <si>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</si>
  <si>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</si>
  <si>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</si>
  <si>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</si>
  <si>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</si>
  <si>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</si>
  <si>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</si>
  <si>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</si>
  <si>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</si>
  <si>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</si>
  <si>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</si>
  <si>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</si>
  <si>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</si>
  <si>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</si>
  <si>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</si>
  <si>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</si>
  <si>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</si>
  <si>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</si>
  <si>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</si>
  <si>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</si>
  <si>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</si>
  <si>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</si>
  <si>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</si>
  <si>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</si>
  <si>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</si>
  <si>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</si>
  <si>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</si>
  <si>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</si>
  <si>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</si>
  <si>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</si>
  <si>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</si>
  <si>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</si>
  <si>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</si>
  <si>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</si>
  <si>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</si>
  <si>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</si>
  <si>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</si>
  <si>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</si>
  <si>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</si>
  <si>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</si>
  <si>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</si>
  <si>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</si>
  <si>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</si>
  <si>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</si>
  <si>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</si>
  <si>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</si>
  <si>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</si>
  <si>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</si>
  <si>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</si>
  <si>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</si>
  <si>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</si>
  <si>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</si>
  <si>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</si>
  <si>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</si>
  <si>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</si>
  <si>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</si>
  <si>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</si>
  <si>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</si>
  <si>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</si>
  <si>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</si>
  <si>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</si>
  <si>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</si>
  <si>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</si>
  <si>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</si>
  <si>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</si>
  <si>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</si>
  <si>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</si>
  <si>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</si>
  <si>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</si>
  <si>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</si>
  <si>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</si>
  <si>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</si>
  <si>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</si>
  <si>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</si>
  <si>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</si>
  <si>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</si>
  <si>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</si>
  <si>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</si>
  <si>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</si>
  <si>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</si>
  <si>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</si>
  <si>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</si>
  <si>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</si>
  <si>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</si>
  <si>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</si>
  <si>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</si>
  <si>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</si>
  <si>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</si>
  <si>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</si>
  <si>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</si>
  <si>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</si>
  <si>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</si>
  <si>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</si>
  <si>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</si>
  <si>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</si>
  <si>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</si>
  <si>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</si>
  <si>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</si>
  <si>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</si>
  <si>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</si>
  <si>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</si>
  <si>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</si>
  <si>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</si>
  <si>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</si>
  <si>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</si>
  <si>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</si>
  <si>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</si>
  <si>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</si>
  <si>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</si>
  <si>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</si>
  <si>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</si>
  <si>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</si>
  <si>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</si>
  <si>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</si>
  <si>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</si>
  <si>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</si>
  <si>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</si>
  <si>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</si>
  <si>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</si>
  <si>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</si>
  <si>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</si>
  <si>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</si>
  <si>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</si>
  <si>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</si>
  <si>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</si>
  <si>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</si>
  <si>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</si>
  <si>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</si>
  <si>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</si>
  <si>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</si>
  <si>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</si>
  <si>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</si>
  <si>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</si>
  <si>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</si>
  <si>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</si>
  <si>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</si>
  <si>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</si>
  <si>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</si>
  <si>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</si>
  <si>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</si>
  <si>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</si>
  <si>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</si>
  <si>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</si>
  <si>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</si>
  <si>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</si>
  <si>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</si>
  <si>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</si>
  <si>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</si>
  <si>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</si>
  <si>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</si>
  <si>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</si>
  <si>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</si>
  <si>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</si>
  <si>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</si>
  <si>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</si>
  <si>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</si>
  <si>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</si>
  <si>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</si>
  <si>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</si>
  <si>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</si>
  <si>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</si>
  <si>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</si>
  <si>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</si>
  <si>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</si>
  <si>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</si>
  <si>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</si>
  <si>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</si>
  <si>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</si>
  <si>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</si>
  <si>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</si>
  <si>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</si>
  <si>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</si>
  <si>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</si>
  <si>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</si>
  <si>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</si>
  <si>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</si>
  <si>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</si>
  <si>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</si>
  <si>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</si>
  <si>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</si>
  <si>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</si>
  <si>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</si>
  <si>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</si>
  <si>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</si>
  <si>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</si>
  <si>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</si>
  <si>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</si>
  <si>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</si>
  <si>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</si>
  <si>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</si>
  <si>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</si>
  <si>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</si>
  <si>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</si>
  <si>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</si>
  <si>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</si>
  <si>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</si>
  <si>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</si>
  <si>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</si>
  <si>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</si>
  <si>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</si>
  <si>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</si>
  <si>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</si>
  <si>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</si>
  <si>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</si>
  <si>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</si>
  <si>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</si>
  <si>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</si>
  <si>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</si>
  <si>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</si>
  <si>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</si>
  <si>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</si>
  <si>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</si>
  <si>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</si>
  <si>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</si>
  <si>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</si>
  <si>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</si>
  <si>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</si>
  <si>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</si>
  <si>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</si>
  <si>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</si>
  <si>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</si>
  <si>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</si>
  <si>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</si>
  <si>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</si>
  <si>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</si>
  <si>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</si>
  <si>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</si>
  <si>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</si>
  <si>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</si>
  <si>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</si>
  <si>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</si>
  <si>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</si>
  <si>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</si>
  <si>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</si>
  <si>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</si>
  <si>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</si>
  <si>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</si>
  <si>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</si>
  <si>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</si>
  <si>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</si>
  <si>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</si>
  <si>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</si>
  <si>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</si>
  <si>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</si>
  <si>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</si>
  <si>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</si>
  <si>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</si>
  <si>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</si>
  <si>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</si>
  <si>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</si>
  <si>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</si>
  <si>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</si>
  <si>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</si>
  <si>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</si>
  <si>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</si>
  <si>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</si>
  <si>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</si>
  <si>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</si>
  <si>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</si>
  <si>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</si>
  <si>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</si>
  <si>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</si>
  <si>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</si>
  <si>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</si>
  <si>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</si>
  <si>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</si>
  <si>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</si>
  <si>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</si>
  <si>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</si>
  <si>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</si>
  <si>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</si>
  <si>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</si>
  <si>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</si>
  <si>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</si>
  <si>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</si>
  <si>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</si>
  <si>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</si>
  <si>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</si>
  <si>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</si>
  <si>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</si>
  <si>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</si>
  <si>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</si>
  <si>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</si>
  <si>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</si>
  <si>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</si>
  <si>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</si>
  <si>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</si>
  <si>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</si>
  <si>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</si>
  <si>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</si>
  <si>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</si>
  <si>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</si>
  <si>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</si>
  <si>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</si>
  <si>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</si>
  <si>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</si>
  <si>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</si>
  <si>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</si>
  <si>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</si>
  <si>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</si>
  <si>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</si>
  <si>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</si>
  <si>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</si>
  <si>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</si>
  <si>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</si>
  <si>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</si>
  <si>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</si>
  <si>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</si>
  <si>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</si>
  <si>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</si>
  <si>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</si>
  <si>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</si>
  <si>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</si>
  <si>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</si>
  <si>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</si>
  <si>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</si>
  <si>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</si>
  <si>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</si>
  <si>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</si>
  <si>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</si>
  <si>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</si>
  <si>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</si>
  <si>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</si>
  <si>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</si>
  <si>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</si>
  <si>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</si>
  <si>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</si>
  <si>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</si>
  <si>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</si>
  <si>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</si>
  <si>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</si>
  <si>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</si>
  <si>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</si>
  <si>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</si>
  <si>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</si>
  <si>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</si>
  <si>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</si>
  <si>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</si>
  <si>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</si>
  <si>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</si>
  <si>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</si>
  <si>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</si>
  <si>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</si>
  <si>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</si>
  <si>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</si>
  <si>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</si>
  <si>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</si>
  <si>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</si>
  <si>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</si>
  <si>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</si>
  <si>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</si>
  <si>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</si>
  <si>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</si>
  <si>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</si>
  <si>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</si>
  <si>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</si>
  <si>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</si>
  <si>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</si>
  <si>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</si>
  <si>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</si>
  <si>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</si>
  <si>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</si>
  <si>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</si>
  <si>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</si>
  <si>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</si>
  <si>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</si>
  <si>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</si>
  <si>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</si>
  <si>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</si>
  <si>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</si>
  <si>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</si>
  <si>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</si>
  <si>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</si>
  <si>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</si>
  <si>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</si>
  <si>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</si>
  <si>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</si>
  <si>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</si>
  <si>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</si>
  <si>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</si>
  <si>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</si>
  <si>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</si>
  <si>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</si>
  <si>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</si>
  <si>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</si>
  <si>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</si>
  <si>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</si>
  <si>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</si>
  <si>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</si>
  <si>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</si>
  <si>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</si>
  <si>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</si>
  <si>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</si>
  <si>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</si>
  <si>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</si>
  <si>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</si>
  <si>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</si>
  <si>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</si>
  <si>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</si>
  <si>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</si>
  <si>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</si>
  <si>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</si>
  <si>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</si>
  <si>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</si>
  <si>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</si>
  <si>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</si>
  <si>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</si>
  <si>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</si>
  <si>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</si>
  <si>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</si>
  <si>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</si>
  <si>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</si>
  <si>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</si>
  <si>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</si>
  <si>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</si>
  <si>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</si>
  <si>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</si>
  <si>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</si>
  <si>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</si>
  <si>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</si>
  <si>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</si>
  <si>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</si>
  <si>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</si>
  <si>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</si>
  <si>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</si>
  <si>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</si>
  <si>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</si>
  <si>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</si>
  <si>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</si>
  <si>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</si>
  <si>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</si>
  <si>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</si>
  <si>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</si>
  <si>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</si>
  <si>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</si>
  <si>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</si>
  <si>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</si>
  <si>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</si>
  <si>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</si>
  <si>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</si>
  <si>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</si>
  <si>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</si>
  <si>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</si>
  <si>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</si>
  <si>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</si>
  <si>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</si>
  <si>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</si>
  <si>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</si>
  <si>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</si>
  <si>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</si>
  <si>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</si>
  <si>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</si>
  <si>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</si>
  <si>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</si>
  <si>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</si>
  <si>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</si>
  <si>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</si>
  <si>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</si>
  <si>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</si>
  <si>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</si>
  <si>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</si>
  <si>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</si>
  <si>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</si>
  <si>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</si>
  <si>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</si>
  <si>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</si>
  <si>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</si>
  <si>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</si>
  <si>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</si>
  <si>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</si>
  <si>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</si>
  <si>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</si>
  <si>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</si>
  <si>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</si>
  <si>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</si>
  <si>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</si>
  <si>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</si>
  <si>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</si>
  <si>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</si>
  <si>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</si>
  <si>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</si>
  <si>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</si>
  <si>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</si>
  <si>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</si>
  <si>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</si>
  <si>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</si>
  <si>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</si>
  <si>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</si>
  <si>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</si>
  <si>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</si>
  <si>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</si>
  <si>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</si>
  <si>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</si>
  <si>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</si>
  <si>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</si>
  <si>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</si>
  <si>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</si>
  <si>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</si>
  <si>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</si>
  <si>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</si>
  <si>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</si>
  <si>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</si>
  <si>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</si>
  <si>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</si>
  <si>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</si>
  <si>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</si>
  <si>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</si>
  <si>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</si>
  <si>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</si>
  <si>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</si>
  <si>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</si>
  <si>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</si>
  <si>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</si>
  <si>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</si>
  <si>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</si>
  <si>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</si>
  <si>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</si>
  <si>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</si>
  <si>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</si>
  <si>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</si>
  <si>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</si>
  <si>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</si>
  <si>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</si>
  <si>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</si>
  <si>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</si>
  <si>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</si>
  <si>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</si>
  <si>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</si>
  <si>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</si>
  <si>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</si>
  <si>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</si>
  <si>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</si>
  <si>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</si>
  <si>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</si>
  <si>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</si>
  <si>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</si>
  <si>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</si>
  <si>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</si>
  <si>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</si>
  <si>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</si>
  <si>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</si>
  <si>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</si>
  <si>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</si>
  <si>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</si>
  <si>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</si>
  <si>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</si>
  <si>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</si>
  <si>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</si>
  <si>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</si>
  <si>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</si>
  <si>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</si>
  <si>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</si>
  <si>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</si>
  <si>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</si>
  <si>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</si>
  <si>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</si>
  <si>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</si>
  <si>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</si>
  <si>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</si>
  <si>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</si>
  <si>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</si>
  <si>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</si>
  <si>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</si>
  <si>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</si>
  <si>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</si>
  <si>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</si>
  <si>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</si>
  <si>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</si>
  <si>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</si>
  <si>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</si>
  <si>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</si>
  <si>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</si>
  <si>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</si>
  <si>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</si>
  <si>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</si>
  <si>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</si>
  <si>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</si>
  <si>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</si>
  <si>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</si>
  <si>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</si>
  <si>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</si>
  <si>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</si>
  <si>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</si>
  <si>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</si>
  <si>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</si>
  <si>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</si>
  <si>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</si>
  <si>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</si>
  <si>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</si>
  <si>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</si>
  <si>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</si>
  <si>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</si>
  <si>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</si>
  <si>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</si>
  <si>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</si>
  <si>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</si>
  <si>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</si>
  <si>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</si>
  <si>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</si>
  <si>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</si>
  <si>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</si>
  <si>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</si>
  <si>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</si>
  <si>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</si>
  <si>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</si>
  <si>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</si>
  <si>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</si>
  <si>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</si>
  <si>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</si>
  <si>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</si>
  <si>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</si>
  <si>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</si>
  <si>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</si>
  <si>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</si>
  <si>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</si>
  <si>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</si>
  <si>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</si>
  <si>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</si>
  <si>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</si>
  <si>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</si>
  <si>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</si>
  <si>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</si>
  <si>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</si>
  <si>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</si>
  <si>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</si>
  <si>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</si>
  <si>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</si>
  <si>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</si>
  <si>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</si>
  <si>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</si>
  <si>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</si>
  <si>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</si>
  <si>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</si>
  <si>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</si>
  <si>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</si>
  <si>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</si>
  <si>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</si>
  <si>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</si>
  <si>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</si>
  <si>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</si>
  <si>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</si>
  <si>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</si>
  <si>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</si>
  <si>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</si>
  <si>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</si>
  <si>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</si>
  <si>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</si>
  <si>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</si>
  <si>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</si>
  <si>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</si>
  <si>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</si>
  <si>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</si>
  <si>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</si>
  <si>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</si>
  <si>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</si>
  <si>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</si>
  <si>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</si>
  <si>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</si>
  <si>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</si>
  <si>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</si>
  <si>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</si>
  <si>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</si>
  <si>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</si>
  <si>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</si>
  <si>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</si>
  <si>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</si>
  <si>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</si>
  <si>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</si>
  <si>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</si>
  <si>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</si>
  <si>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</si>
  <si>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</si>
  <si>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</si>
  <si>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</si>
  <si>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</si>
  <si>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</si>
  <si>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</si>
  <si>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</si>
  <si>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</si>
  <si>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</si>
  <si>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</si>
  <si>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</si>
  <si>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</si>
  <si>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</si>
  <si>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</si>
  <si>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</si>
  <si>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</si>
  <si>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</si>
  <si>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</si>
  <si>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</si>
  <si>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</si>
  <si>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</si>
  <si>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</si>
  <si>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</si>
  <si>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</si>
  <si>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</si>
  <si>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</si>
  <si>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</si>
  <si>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</si>
  <si>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</si>
  <si>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</si>
  <si>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</si>
  <si>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</si>
  <si>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</si>
  <si>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</si>
  <si>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</si>
  <si>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</si>
  <si>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</si>
  <si>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</si>
  <si>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</si>
  <si>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</si>
  <si>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</si>
  <si>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</si>
  <si>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</si>
  <si>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</si>
  <si>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</si>
  <si>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</si>
  <si>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</si>
  <si>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</si>
  <si>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</si>
  <si>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</si>
  <si>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</si>
  <si>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</si>
  <si>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</si>
  <si>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</si>
  <si>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</si>
  <si>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</si>
  <si>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</si>
  <si>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</si>
  <si>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</si>
  <si>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</si>
  <si>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</si>
  <si>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</si>
  <si>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</si>
  <si>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</si>
  <si>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</si>
  <si>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</si>
  <si>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</si>
  <si>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</si>
  <si>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</si>
  <si>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</si>
  <si>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</si>
  <si>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</si>
  <si>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</si>
  <si>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</si>
  <si>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</si>
  <si>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</si>
  <si>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</si>
  <si>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</si>
  <si>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</si>
  <si>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</si>
  <si>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</si>
  <si>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</si>
  <si>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</si>
  <si>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</si>
  <si>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</si>
  <si>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</si>
  <si>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</si>
  <si>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</si>
  <si>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</si>
  <si>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</si>
  <si>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</si>
  <si>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</si>
  <si>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</si>
  <si>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</si>
  <si>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</si>
  <si>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</si>
  <si>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</si>
  <si>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</si>
  <si>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</si>
  <si>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</si>
  <si>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</si>
  <si>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</si>
  <si>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</si>
  <si>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</si>
  <si>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</si>
  <si>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</si>
  <si>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</si>
  <si>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</si>
  <si>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</si>
  <si>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</si>
  <si>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</si>
  <si>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</si>
  <si>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</si>
  <si>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</si>
  <si>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</si>
  <si>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</si>
  <si>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</si>
  <si>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</si>
  <si>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</si>
  <si>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</si>
  <si>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</si>
  <si>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</si>
  <si>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</si>
  <si>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</si>
  <si>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</si>
  <si>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</si>
  <si>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</si>
  <si>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</si>
  <si>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</si>
  <si>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</si>
  <si>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</si>
  <si>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</si>
  <si>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</si>
  <si>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</si>
  <si>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</si>
  <si>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</si>
  <si>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</si>
  <si>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</si>
  <si>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</si>
  <si>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</si>
  <si>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</si>
  <si>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</si>
  <si>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</si>
  <si>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</si>
  <si>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</si>
  <si>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</si>
  <si>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</si>
  <si>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</si>
  <si>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</si>
  <si>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</si>
  <si>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</si>
  <si>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</si>
  <si>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</si>
  <si>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</si>
  <si>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</si>
  <si>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</si>
  <si>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</si>
  <si>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</si>
  <si>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</si>
  <si>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</si>
  <si>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</si>
  <si>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</si>
  <si>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</si>
  <si>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</si>
  <si>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</si>
  <si>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</si>
  <si>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</si>
  <si>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</si>
  <si>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</si>
  <si>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</si>
  <si>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</si>
  <si>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</si>
  <si>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</si>
  <si>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</si>
  <si>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</si>
  <si>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</si>
  <si>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</si>
  <si>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</si>
  <si>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</si>
  <si>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</si>
  <si>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</si>
  <si>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</si>
  <si>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</si>
  <si>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</si>
  <si>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</si>
  <si>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</si>
  <si>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</si>
  <si>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</si>
  <si>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</si>
  <si>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</si>
  <si>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</si>
  <si>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</si>
  <si>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</si>
  <si>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</si>
  <si>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</si>
  <si>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</si>
  <si>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</si>
  <si>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</si>
  <si>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</si>
  <si>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</si>
  <si>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</si>
  <si>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</si>
  <si>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</si>
  <si>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</si>
  <si>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</si>
  <si>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</si>
  <si>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</si>
  <si>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</si>
  <si>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</si>
  <si>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</si>
  <si>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</si>
  <si>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</si>
  <si>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</si>
  <si>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</si>
  <si>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</si>
  <si>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</si>
  <si>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</si>
  <si>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</si>
  <si>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</si>
  <si>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</si>
  <si>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</si>
  <si>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</si>
  <si>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</si>
  <si>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</si>
  <si>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</si>
  <si>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</si>
  <si>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</si>
  <si>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</si>
  <si>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</si>
  <si>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</si>
  <si>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</si>
  <si>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</si>
  <si>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</si>
  <si>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</si>
  <si>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</si>
  <si>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</si>
  <si>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</si>
  <si>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</si>
  <si>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</si>
  <si>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</si>
  <si>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</si>
  <si>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</si>
  <si>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</si>
  <si>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</si>
  <si>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</si>
  <si>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</si>
  <si>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</si>
  <si>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</si>
  <si>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</si>
  <si>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</si>
  <si>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</si>
  <si>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</si>
  <si>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</si>
  <si>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</si>
  <si>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</si>
  <si>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</si>
  <si>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</si>
  <si>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</si>
  <si>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</si>
  <si>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</si>
  <si>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</si>
  <si>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</si>
  <si>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</si>
  <si>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</si>
  <si>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</si>
  <si>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</si>
  <si>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</si>
  <si>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</si>
  <si>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</si>
  <si>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</si>
  <si>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</si>
  <si>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</si>
  <si>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</si>
  <si>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</si>
  <si>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</si>
  <si>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</si>
  <si>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</si>
  <si>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</si>
  <si>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</si>
  <si>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</si>
  <si>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</si>
  <si>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</si>
  <si>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</si>
  <si>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</si>
  <si>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</si>
  <si>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</si>
  <si>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</si>
  <si>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</si>
  <si>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</si>
  <si>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</si>
  <si>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</si>
  <si>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</si>
  <si>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</si>
  <si>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</si>
  <si>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</si>
  <si>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</si>
  <si>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</si>
  <si>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</si>
  <si>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</si>
  <si>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</si>
  <si>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</si>
  <si>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</si>
  <si>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</si>
  <si>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</si>
  <si>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</si>
  <si>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</si>
  <si>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</si>
  <si>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</si>
  <si>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</si>
  <si>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</si>
  <si>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</si>
  <si>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</si>
  <si>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</si>
  <si>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</si>
  <si>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</si>
  <si>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</si>
  <si>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</si>
  <si>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</si>
  <si>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</si>
  <si>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</si>
  <si>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</si>
  <si>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</si>
  <si>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</si>
  <si>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</si>
  <si>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</si>
  <si>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</si>
  <si>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</si>
  <si>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</si>
  <si>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</si>
  <si>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</si>
  <si>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</si>
  <si>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</si>
  <si>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</si>
  <si>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</si>
  <si>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</si>
  <si>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</si>
  <si>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</si>
  <si>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</si>
  <si>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</si>
  <si>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</si>
  <si>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</si>
  <si>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</si>
  <si>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</si>
  <si>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</si>
  <si>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</si>
  <si>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</si>
  <si>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</si>
  <si>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</si>
  <si>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</si>
  <si>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</si>
  <si>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</si>
  <si>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</si>
  <si>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</si>
  <si>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</si>
  <si>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</si>
  <si>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</si>
  <si>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</si>
  <si>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</si>
  <si>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</si>
  <si>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</si>
  <si>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</si>
  <si>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</si>
  <si>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</si>
  <si>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</si>
  <si>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</si>
  <si>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</si>
  <si>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</si>
  <si>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</si>
  <si>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</si>
  <si>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</si>
  <si>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</si>
  <si>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</si>
  <si>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</si>
  <si>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</si>
  <si>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</si>
  <si>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</si>
  <si>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</si>
  <si>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</si>
  <si>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</si>
  <si>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</si>
  <si>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</si>
  <si>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</si>
  <si>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</si>
  <si>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</si>
  <si>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</si>
  <si>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</si>
  <si>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</si>
  <si>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</si>
  <si>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</si>
  <si>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</si>
  <si>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</si>
  <si>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</si>
  <si>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</si>
  <si>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</si>
  <si>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</si>
  <si>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</si>
  <si>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</si>
  <si>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</si>
  <si>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</si>
  <si>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</si>
  <si>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</si>
  <si>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</si>
  <si>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</si>
  <si>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</si>
  <si>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</si>
  <si>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</si>
  <si>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</si>
  <si>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</si>
  <si>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</si>
  <si>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</si>
  <si>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</si>
  <si>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</si>
  <si>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</si>
  <si>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</si>
  <si>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</si>
  <si>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</si>
  <si>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</si>
  <si>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</si>
  <si>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</si>
  <si>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</si>
  <si>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</si>
  <si>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</si>
  <si>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</si>
  <si>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</si>
  <si>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</si>
  <si>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</si>
  <si>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</si>
  <si>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</si>
  <si>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</si>
  <si>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</si>
  <si>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</si>
  <si>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</si>
  <si>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</si>
  <si>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</si>
  <si>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</si>
  <si>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</si>
  <si>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</si>
  <si>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</si>
  <si>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</si>
  <si>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</si>
  <si>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</si>
  <si>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</si>
  <si>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</si>
  <si>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</si>
  <si>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</si>
  <si>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</si>
  <si>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</si>
  <si>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</si>
  <si>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</si>
  <si>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</si>
  <si>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</si>
  <si>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</si>
  <si>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</si>
  <si>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</si>
  <si>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</si>
  <si>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</si>
  <si>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</si>
  <si>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</si>
  <si>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</si>
  <si>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</si>
  <si>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</si>
  <si>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</si>
  <si>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</si>
  <si>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</si>
  <si>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</si>
  <si>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</si>
  <si>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</si>
  <si>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</si>
  <si>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</si>
  <si>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</si>
  <si>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</si>
  <si>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</si>
  <si>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</si>
  <si>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</si>
  <si>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</si>
  <si>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</si>
  <si>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</si>
  <si>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</si>
  <si>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</si>
  <si>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</si>
  <si>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</si>
  <si>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</si>
  <si>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</si>
  <si>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</si>
  <si>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</si>
  <si>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</si>
  <si>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</si>
  <si>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</si>
  <si>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</si>
  <si>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</si>
  <si>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</si>
  <si>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</si>
  <si>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</si>
  <si>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</si>
  <si>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</si>
  <si>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</si>
  <si>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</si>
  <si>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</si>
  <si>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</si>
  <si>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</si>
  <si>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</si>
  <si>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</si>
  <si>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</si>
  <si>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</si>
  <si>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</si>
  <si>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</si>
  <si>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</si>
  <si>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</si>
  <si>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</si>
  <si>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</si>
  <si>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</si>
  <si>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</si>
  <si>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</si>
  <si>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</si>
  <si>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</si>
  <si>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</si>
  <si>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</si>
  <si>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</si>
  <si>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</si>
  <si>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</si>
  <si>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</si>
  <si>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</si>
  <si>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</si>
  <si>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</si>
  <si>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</si>
  <si>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</si>
  <si>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</si>
  <si>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</si>
  <si>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</si>
  <si>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</si>
  <si>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</si>
  <si>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</si>
  <si>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</si>
  <si>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</si>
  <si>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</si>
  <si>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</si>
  <si>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</si>
  <si>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</si>
  <si>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</si>
  <si>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</si>
  <si>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</si>
  <si>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</si>
  <si>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</si>
  <si>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</si>
  <si>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</si>
  <si>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</si>
  <si>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</si>
  <si>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</si>
  <si>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</si>
  <si>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</si>
  <si>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</si>
  <si>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</si>
  <si>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</si>
  <si>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</si>
  <si>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</si>
  <si>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</si>
  <si>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</si>
  <si>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</si>
  <si>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</si>
  <si>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</si>
  <si>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</si>
  <si>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</si>
  <si>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</si>
  <si>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</si>
  <si>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</si>
  <si>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</si>
  <si>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</si>
  <si>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</si>
  <si>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</si>
  <si>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</si>
  <si>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</si>
  <si>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</si>
  <si>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</si>
  <si>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</si>
  <si>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</si>
  <si>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</si>
  <si>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</si>
  <si>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</si>
  <si>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</si>
  <si>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</si>
  <si>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</si>
  <si>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</si>
  <si>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</si>
  <si>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</si>
  <si>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</si>
  <si>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</si>
  <si>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</si>
  <si>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</si>
  <si>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</si>
  <si>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</si>
  <si>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</si>
  <si>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</si>
  <si>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</si>
  <si>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</si>
  <si>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</si>
  <si>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</si>
  <si>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</si>
  <si>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</si>
  <si>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</si>
  <si>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</si>
  <si>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</si>
  <si>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</si>
  <si>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</si>
  <si>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</si>
  <si>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</si>
  <si>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</si>
  <si>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</si>
  <si>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</si>
  <si>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</si>
  <si>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</si>
  <si>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</si>
  <si>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</si>
  <si>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</si>
  <si>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</si>
  <si>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</si>
  <si>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</si>
  <si>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</si>
  <si>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</si>
  <si>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</si>
  <si>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</si>
  <si>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</si>
  <si>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</si>
  <si>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</si>
  <si>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</si>
  <si>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</si>
  <si>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</si>
  <si>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</si>
  <si>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</si>
  <si>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</si>
  <si>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</si>
  <si>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</si>
  <si>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</si>
  <si>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</si>
  <si>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</si>
  <si>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</si>
  <si>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</si>
  <si>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</si>
  <si>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</si>
  <si>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</si>
  <si>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</si>
  <si>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</si>
  <si>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</si>
  <si>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</si>
  <si>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</si>
  <si>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</si>
  <si>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</si>
  <si>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</si>
  <si>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</si>
  <si>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</si>
  <si>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</si>
  <si>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</si>
  <si>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</si>
  <si>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</si>
  <si>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</si>
  <si>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</si>
  <si>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</si>
  <si>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</si>
  <si>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</si>
  <si>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</si>
  <si>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</si>
  <si>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</si>
  <si>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</si>
  <si>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</si>
  <si>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</si>
  <si>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</si>
  <si>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</si>
  <si>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</si>
  <si>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</si>
  <si>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</si>
  <si>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</si>
  <si>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</si>
  <si>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</si>
  <si>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</si>
  <si>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</si>
  <si>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</si>
  <si>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</si>
  <si>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</si>
  <si>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</si>
  <si>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</si>
  <si>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</si>
  <si>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</si>
  <si>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</si>
  <si>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</si>
  <si>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</si>
  <si>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</si>
  <si>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</si>
  <si>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</si>
  <si>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</si>
  <si>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</si>
  <si>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</si>
  <si>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</si>
  <si>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</si>
  <si>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</si>
  <si>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</si>
  <si>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</si>
  <si>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</si>
  <si>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</si>
  <si>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</si>
  <si>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</si>
  <si>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</si>
  <si>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</si>
  <si>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</si>
  <si>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</si>
  <si>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</si>
  <si>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</si>
  <si>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</si>
  <si>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</si>
  <si>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</si>
  <si>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</si>
  <si>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</si>
  <si>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</si>
  <si>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</si>
  <si>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</si>
  <si>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</si>
  <si>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</si>
  <si>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</si>
  <si>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</si>
  <si>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</si>
  <si>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</si>
  <si>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</si>
  <si>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</si>
  <si>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</si>
  <si>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</si>
  <si>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</si>
  <si>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</si>
  <si>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</si>
  <si>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</si>
  <si>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</si>
  <si>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</si>
  <si>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</si>
  <si>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</si>
  <si>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</si>
  <si>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</si>
  <si>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</si>
  <si>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</si>
  <si>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</si>
  <si>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</si>
  <si>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</si>
  <si>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</si>
  <si>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</si>
  <si>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</si>
  <si>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</si>
  <si>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</si>
  <si>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</si>
  <si>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</si>
  <si>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</si>
  <si>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</si>
  <si>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</si>
  <si>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</si>
  <si>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</si>
  <si>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</si>
  <si>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</si>
  <si>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</si>
  <si>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</si>
  <si>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</si>
  <si>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</si>
  <si>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</si>
  <si>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</si>
  <si>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</si>
  <si>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</si>
  <si>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</si>
  <si>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</si>
  <si>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</si>
  <si>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</si>
  <si>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</si>
  <si>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</si>
  <si>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</si>
  <si>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</si>
  <si>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</si>
  <si>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</si>
  <si>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</si>
  <si>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</si>
  <si>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</si>
  <si>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</si>
  <si>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</si>
  <si>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</si>
  <si>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</si>
  <si>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</si>
  <si>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</si>
  <si>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</si>
  <si>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</si>
  <si>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</si>
  <si>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</si>
  <si>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</si>
  <si>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</si>
  <si>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</si>
  <si>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</si>
  <si>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</si>
  <si>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</si>
  <si>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</si>
  <si>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</si>
  <si>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</si>
  <si>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</si>
  <si>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</si>
  <si>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</si>
  <si>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</si>
  <si>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</si>
  <si>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</si>
  <si>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</si>
  <si>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</si>
  <si>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</si>
  <si>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</si>
  <si>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</si>
  <si>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</si>
  <si>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</si>
  <si>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</si>
  <si>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</si>
  <si>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</si>
  <si>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</si>
  <si>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</si>
  <si>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</si>
  <si>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</si>
  <si>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</si>
  <si>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</si>
  <si>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</si>
  <si>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</si>
  <si>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</si>
  <si>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</si>
  <si>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</si>
  <si>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</si>
  <si>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</si>
  <si>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</si>
  <si>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</si>
  <si>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</si>
  <si>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</si>
  <si>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</si>
  <si>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</si>
  <si>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</si>
  <si>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</si>
  <si>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</si>
  <si>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</si>
  <si>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</si>
  <si>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</si>
  <si>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</si>
  <si>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</si>
  <si>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</si>
  <si>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</si>
  <si>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</si>
  <si>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</si>
  <si>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</si>
  <si>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</si>
  <si>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</si>
  <si>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</si>
  <si>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</si>
  <si>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</si>
  <si>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</si>
  <si>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</si>
  <si>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</si>
  <si>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</si>
  <si>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</si>
  <si>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</si>
  <si>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</si>
  <si>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</si>
  <si>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</si>
  <si>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</si>
  <si>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</si>
  <si>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</si>
  <si>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</si>
  <si>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</si>
  <si>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</si>
  <si>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</si>
  <si>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</si>
  <si>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</si>
  <si>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</si>
  <si>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</si>
  <si>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</si>
  <si>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</si>
  <si>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</si>
  <si>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</si>
  <si>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</si>
  <si>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</si>
  <si>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</si>
  <si>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</si>
  <si>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</si>
  <si>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</si>
  <si>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</si>
  <si>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</si>
  <si>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</si>
  <si>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</si>
  <si>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</si>
  <si>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</si>
  <si>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</si>
  <si>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</si>
  <si>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</si>
  <si>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</si>
  <si>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</si>
  <si>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</si>
  <si>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</si>
  <si>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</si>
  <si>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</si>
  <si>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</si>
  <si>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</si>
  <si>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</si>
  <si>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</si>
  <si>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</si>
  <si>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</si>
  <si>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</si>
  <si>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</si>
  <si>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</si>
  <si>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</si>
  <si>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</si>
  <si>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</si>
  <si>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</si>
  <si>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</si>
  <si>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</si>
  <si>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</si>
  <si>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</si>
  <si>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</si>
  <si>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</si>
  <si>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</si>
  <si>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</si>
  <si>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</si>
  <si>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</si>
  <si>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</si>
  <si>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</si>
  <si>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</si>
  <si>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</si>
  <si>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</si>
  <si>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</si>
  <si>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</si>
  <si>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</si>
  <si>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</si>
  <si>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</si>
  <si>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</si>
  <si>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</si>
  <si>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</si>
  <si>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</si>
  <si>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</si>
  <si>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</si>
  <si>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</si>
  <si>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</si>
  <si>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</si>
  <si>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</si>
  <si>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</si>
  <si>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</si>
  <si>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</si>
  <si>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</si>
  <si>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</si>
  <si>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</si>
  <si>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</si>
  <si>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</si>
  <si>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</si>
  <si>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</si>
  <si>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</si>
  <si>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</si>
  <si>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</si>
  <si>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</si>
  <si>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</si>
  <si>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</si>
  <si>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</si>
  <si>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</si>
  <si>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</si>
  <si>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</si>
  <si>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</si>
  <si>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</si>
  <si>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</si>
  <si>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</si>
  <si>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</si>
  <si>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</si>
  <si>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</si>
  <si>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</si>
  <si>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</si>
  <si>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</si>
  <si>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</si>
  <si>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</si>
  <si>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</si>
  <si>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</si>
  <si>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</si>
  <si>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</si>
  <si>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</si>
  <si>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</si>
  <si>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</si>
  <si>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</si>
  <si>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</si>
  <si>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</si>
  <si>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</si>
  <si>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</si>
  <si>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</si>
  <si>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</si>
  <si>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</si>
  <si>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</si>
  <si>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</si>
  <si>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</si>
  <si>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</si>
  <si>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</si>
  <si>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</si>
  <si>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</si>
  <si>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</si>
  <si>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</si>
  <si>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</si>
  <si>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</si>
  <si>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</si>
  <si>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</si>
  <si>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</si>
  <si>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</si>
  <si>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</si>
  <si>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</si>
  <si>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</si>
  <si>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</si>
  <si>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</si>
  <si>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</si>
  <si>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</si>
  <si>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</si>
  <si>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</si>
  <si>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</si>
  <si>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</si>
  <si>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</si>
  <si>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</si>
  <si>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</si>
  <si>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</si>
  <si>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</si>
  <si>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</si>
  <si>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</si>
  <si>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</si>
  <si>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</si>
  <si>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</si>
  <si>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</si>
  <si>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</si>
  <si>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</si>
  <si>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</si>
  <si>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</si>
  <si>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</si>
  <si>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</si>
  <si>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</si>
  <si>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</si>
  <si>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</si>
  <si>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</si>
  <si>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</si>
  <si>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</si>
  <si>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</si>
  <si>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</si>
  <si>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</si>
  <si>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</si>
  <si>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</si>
  <si>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</si>
  <si>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</si>
  <si>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</si>
  <si>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</si>
  <si>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</si>
  <si>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</si>
  <si>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</si>
  <si>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</si>
  <si>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</si>
  <si>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</si>
  <si>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</si>
  <si>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</si>
  <si>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</si>
  <si>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</si>
  <si>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</si>
  <si>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</si>
  <si>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</si>
  <si>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</si>
  <si>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</si>
  <si>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</si>
  <si>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</si>
  <si>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</si>
  <si>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</si>
  <si>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</si>
  <si>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</si>
  <si>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</si>
  <si>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</si>
  <si>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</si>
  <si>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</si>
  <si>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</si>
  <si>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</si>
  <si>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</si>
  <si>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</si>
  <si>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</si>
  <si>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</si>
  <si>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</si>
  <si>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</si>
  <si>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</si>
  <si>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</si>
  <si>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</si>
  <si>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</si>
  <si>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</si>
  <si>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</si>
  <si>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</si>
  <si>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</si>
  <si>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</si>
  <si>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</si>
  <si>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</si>
  <si>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</si>
  <si>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</si>
  <si>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</si>
  <si>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</si>
  <si>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</si>
  <si>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</si>
  <si>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</si>
  <si>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</si>
  <si>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</si>
  <si>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</si>
  <si>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</si>
  <si>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</si>
  <si>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</si>
  <si>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</si>
  <si>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</si>
  <si>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</si>
  <si>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</si>
  <si>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</si>
  <si>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</si>
  <si>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</si>
  <si>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</si>
  <si>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</si>
  <si>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</si>
  <si>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</si>
  <si>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</si>
  <si>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</si>
  <si>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</si>
  <si>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</si>
  <si>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</si>
  <si>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</si>
  <si>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</si>
  <si>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</si>
  <si>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</si>
  <si>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</si>
  <si>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</si>
  <si>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</si>
  <si>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</si>
  <si>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</si>
  <si>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</si>
  <si>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</si>
  <si>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</si>
  <si>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</si>
  <si>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</si>
  <si>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</si>
  <si>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</si>
  <si>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</si>
  <si>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</si>
  <si>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</si>
  <si>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</si>
  <si>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</si>
  <si>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</si>
  <si>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</si>
  <si>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</si>
  <si>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</si>
  <si>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</si>
  <si>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</si>
  <si>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</si>
  <si>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</si>
  <si>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</si>
  <si>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</si>
  <si>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</si>
  <si>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</si>
  <si>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</si>
  <si>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</si>
  <si>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</si>
  <si>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</si>
  <si>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</si>
  <si>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</si>
  <si>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</si>
  <si>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</si>
  <si>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</si>
  <si>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</si>
  <si>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</si>
  <si>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</si>
  <si>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</si>
  <si>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</si>
  <si>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</si>
  <si>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</si>
  <si>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</si>
  <si>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</si>
  <si>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</si>
  <si>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</si>
  <si>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</si>
  <si>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</si>
  <si>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</si>
  <si>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</si>
  <si>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</si>
  <si>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</si>
  <si>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</si>
  <si>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</si>
  <si>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</si>
  <si>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</si>
  <si>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</si>
  <si>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</si>
  <si>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</si>
  <si>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</si>
  <si>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</si>
  <si>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</si>
  <si>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</si>
  <si>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</si>
  <si>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</si>
  <si>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</si>
  <si>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</si>
  <si>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</si>
  <si>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</si>
  <si>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</si>
  <si>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</si>
  <si>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</si>
  <si>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</si>
  <si>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</si>
  <si>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</si>
  <si>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</si>
  <si>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</si>
  <si>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</si>
  <si>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</si>
  <si>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</si>
  <si>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</si>
  <si>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</si>
  <si>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</si>
  <si>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</si>
  <si>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</si>
  <si>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</si>
  <si>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</si>
  <si>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</si>
  <si>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</si>
  <si>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</si>
  <si>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</si>
  <si>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</si>
  <si>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</si>
  <si>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</si>
  <si>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</si>
  <si>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</si>
  <si>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</si>
  <si>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</si>
  <si>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</si>
  <si>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</si>
  <si>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</si>
  <si>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</si>
  <si>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</si>
  <si>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</si>
  <si>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</si>
  <si>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</si>
  <si>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</si>
  <si>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</si>
  <si>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</si>
  <si>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</si>
  <si>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</si>
  <si>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</si>
  <si>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</si>
  <si>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</si>
  <si>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</si>
  <si>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</si>
  <si>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</si>
  <si>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</si>
  <si>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</si>
  <si>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</si>
  <si>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</si>
  <si>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</si>
  <si>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</si>
  <si>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</si>
  <si>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</si>
  <si>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</si>
  <si>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</si>
  <si>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</si>
  <si>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</si>
  <si>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</si>
  <si>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</si>
  <si>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</si>
  <si>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</si>
  <si>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</si>
  <si>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</si>
  <si>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</si>
  <si>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</si>
  <si>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</si>
  <si>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</si>
  <si>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</si>
  <si>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</si>
  <si>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</si>
  <si>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</si>
  <si>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</si>
  <si>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</si>
  <si>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</si>
  <si>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</si>
  <si>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</si>
  <si>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</si>
  <si>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</si>
  <si>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</si>
  <si>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</si>
  <si>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</si>
  <si>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</si>
  <si>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</si>
  <si>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</si>
  <si>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</si>
  <si>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</si>
  <si>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</si>
  <si>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</si>
  <si>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</si>
  <si>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</si>
  <si>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</si>
  <si>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</si>
  <si>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</si>
  <si>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</si>
  <si>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</si>
  <si>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</si>
  <si>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</si>
  <si>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</si>
  <si>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</si>
  <si>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</si>
  <si>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</si>
  <si>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</si>
  <si>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</si>
  <si>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</si>
  <si>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</si>
  <si>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</si>
  <si>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</si>
  <si>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</si>
  <si>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</si>
  <si>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</si>
  <si>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</si>
  <si>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</si>
  <si>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</si>
  <si>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</si>
  <si>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</si>
  <si>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</si>
  <si>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</si>
  <si>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</si>
  <si>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</si>
  <si>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</si>
  <si>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</si>
  <si>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</si>
  <si>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</si>
  <si>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</si>
  <si>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</si>
  <si>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</si>
  <si>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</si>
  <si>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</si>
  <si>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</si>
  <si>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</si>
  <si>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</si>
  <si>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</si>
  <si>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</si>
  <si>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</si>
  <si>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</si>
  <si>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</si>
  <si>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</si>
  <si>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</si>
  <si>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</si>
  <si>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</si>
  <si>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</si>
  <si>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</si>
  <si>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</si>
  <si>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</si>
  <si>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</si>
  <si>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</si>
  <si>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</si>
  <si>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</si>
  <si>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</si>
  <si>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</si>
  <si>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</si>
  <si>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</si>
  <si>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</si>
  <si>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</si>
  <si>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</si>
  <si>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</si>
  <si>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</si>
  <si>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</si>
  <si>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</si>
  <si>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</si>
  <si>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</si>
  <si>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</si>
  <si>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</si>
  <si>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</si>
  <si>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</si>
  <si>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</si>
  <si>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</si>
  <si>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</si>
  <si>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</si>
  <si>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</si>
  <si>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</si>
  <si>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</si>
  <si>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</si>
  <si>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</si>
  <si>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</si>
  <si>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</si>
  <si>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</si>
  <si>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</si>
  <si>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</si>
  <si>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</si>
  <si>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</si>
  <si>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</si>
  <si>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</si>
  <si>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</si>
  <si>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</si>
  <si>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</si>
  <si>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</si>
  <si>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</si>
  <si>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</si>
  <si>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</si>
  <si>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</si>
  <si>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</si>
  <si>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</si>
  <si>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</si>
  <si>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</si>
  <si>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</si>
  <si>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</si>
  <si>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</si>
  <si>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</si>
  <si>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</si>
  <si>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</si>
  <si>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</si>
  <si>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</si>
  <si>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</si>
  <si>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</si>
  <si>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</si>
  <si>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</si>
  <si>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</si>
  <si>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</si>
  <si>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</si>
  <si>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</si>
  <si>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</si>
  <si>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</si>
  <si>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</si>
  <si>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</si>
  <si>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</si>
  <si>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</si>
  <si>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</si>
  <si>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</si>
  <si>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</si>
  <si>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</si>
  <si>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</si>
  <si>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</si>
  <si>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</si>
  <si>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</si>
  <si>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</si>
  <si>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</si>
  <si>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</si>
  <si>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</si>
  <si>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</si>
  <si>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</si>
  <si>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</si>
  <si>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</si>
  <si>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</si>
  <si>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</si>
  <si>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</si>
  <si>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</si>
  <si>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</si>
  <si>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</si>
  <si>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</si>
  <si>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</si>
  <si>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</si>
  <si>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</si>
  <si>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</si>
  <si>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</si>
  <si>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</si>
  <si>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</si>
  <si>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</si>
  <si>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</si>
  <si>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</si>
  <si>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</si>
  <si>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</si>
  <si>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</si>
  <si>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</si>
  <si>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</si>
  <si>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</si>
  <si>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</si>
  <si>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</si>
  <si>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</si>
  <si>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</si>
  <si>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</si>
  <si>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</si>
  <si>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</si>
  <si>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</si>
  <si>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</si>
  <si>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</si>
  <si>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</si>
  <si>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</si>
  <si>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</si>
  <si>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</si>
  <si>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</si>
  <si>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</si>
  <si>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</si>
  <si>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</si>
  <si>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</si>
  <si>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</si>
  <si>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</si>
  <si>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</si>
  <si>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</si>
  <si>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</si>
  <si>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</si>
  <si>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</si>
  <si>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</si>
  <si>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</si>
  <si>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</si>
  <si>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</si>
  <si>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</si>
  <si>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</si>
  <si>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</si>
  <si>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</si>
  <si>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</si>
  <si>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</si>
  <si>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</si>
  <si>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</si>
  <si>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</si>
  <si>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</si>
  <si>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</si>
  <si>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</si>
  <si>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</si>
  <si>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</si>
  <si>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</si>
  <si>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</si>
  <si>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</si>
  <si>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</si>
  <si>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</si>
  <si>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</si>
  <si>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</si>
  <si>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</si>
  <si>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</si>
  <si>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</si>
  <si>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</si>
  <si>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</si>
  <si>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</si>
  <si>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</si>
  <si>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</si>
  <si>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</si>
  <si>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</si>
  <si>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</si>
  <si>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</si>
  <si>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</si>
  <si>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</si>
  <si>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</si>
  <si>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</si>
  <si>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</si>
  <si>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</si>
  <si>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</si>
  <si>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</si>
  <si>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</si>
  <si>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</si>
  <si>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</si>
  <si>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</si>
  <si>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</si>
  <si>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</si>
  <si>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</si>
  <si>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</si>
  <si>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</si>
  <si>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</si>
  <si>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</si>
  <si>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</si>
  <si>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</si>
  <si>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</si>
  <si>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</si>
  <si>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</si>
  <si>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</si>
  <si>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</si>
  <si>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</si>
  <si>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</si>
  <si>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</si>
  <si>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</si>
  <si>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</si>
  <si>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</si>
  <si>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</si>
  <si>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</si>
  <si>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</si>
  <si>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</si>
  <si>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</si>
  <si>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</si>
  <si>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</si>
  <si>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</si>
  <si>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</si>
  <si>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</si>
  <si>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</si>
  <si>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</si>
  <si>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</si>
  <si>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</si>
  <si>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</si>
  <si>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</si>
  <si>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</si>
  <si>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</si>
  <si>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</si>
  <si>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</si>
  <si>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</si>
  <si>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</si>
  <si>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</si>
  <si>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</si>
  <si>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</si>
  <si>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</si>
  <si>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</si>
  <si>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</si>
  <si>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</si>
  <si>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</si>
  <si>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</si>
  <si>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</si>
  <si>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</si>
  <si>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</si>
  <si>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</si>
  <si>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</si>
  <si>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</si>
  <si>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</si>
  <si>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</si>
  <si>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</si>
  <si>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</si>
  <si>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</si>
  <si>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</si>
  <si>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</si>
  <si>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</si>
  <si>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</si>
  <si>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</si>
  <si>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</si>
  <si>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</si>
  <si>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</si>
  <si>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</si>
  <si>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</si>
  <si>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</si>
  <si>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</si>
  <si>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</si>
  <si>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</si>
  <si>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</si>
  <si>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</si>
  <si>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</si>
  <si>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</si>
  <si>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</si>
  <si>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</si>
  <si>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</si>
  <si>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</si>
  <si>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</si>
  <si>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</si>
  <si>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</si>
  <si>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</si>
  <si>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</si>
  <si>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</si>
  <si>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</si>
  <si>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</si>
  <si>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</si>
  <si>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</si>
  <si>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</si>
  <si>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</si>
  <si>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</si>
  <si>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</si>
  <si>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</si>
  <si>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</si>
  <si>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</si>
  <si>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</si>
  <si>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</si>
  <si>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</si>
  <si>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</si>
  <si>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</si>
  <si>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</si>
  <si>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</si>
  <si>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</si>
  <si>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</si>
  <si>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</si>
  <si>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</si>
  <si>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</si>
  <si>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</si>
  <si>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</si>
  <si>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</si>
  <si>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</si>
  <si>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</si>
  <si>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</si>
  <si>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</si>
  <si>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</si>
  <si>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</si>
  <si>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</si>
  <si>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</si>
  <si>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</si>
  <si>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</si>
  <si>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</si>
  <si>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</si>
  <si>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</si>
  <si>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</si>
  <si>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</si>
  <si>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</si>
  <si>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</si>
  <si>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</si>
  <si>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</si>
  <si>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</si>
  <si>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</si>
  <si>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</si>
  <si>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</si>
  <si>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</si>
  <si>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</si>
  <si>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</si>
  <si>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</si>
  <si>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</si>
  <si>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</si>
  <si>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</si>
  <si>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</si>
  <si>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</si>
  <si>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</si>
  <si>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</si>
  <si>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</si>
  <si>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</si>
  <si>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</si>
  <si>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</si>
  <si>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</si>
  <si>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</si>
  <si>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</si>
  <si>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</si>
  <si>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</si>
  <si>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</si>
  <si>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</si>
  <si>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</si>
  <si>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</si>
  <si>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</si>
  <si>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</si>
  <si>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</si>
  <si>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</si>
  <si>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</si>
  <si>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</si>
  <si>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</si>
  <si>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</si>
  <si>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</si>
  <si>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</si>
  <si>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</si>
  <si>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</si>
  <si>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</si>
  <si>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</si>
  <si>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</si>
  <si>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</si>
  <si>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</si>
  <si>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</si>
  <si>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</si>
  <si>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</si>
  <si>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</si>
  <si>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</si>
  <si>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</si>
  <si>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</si>
  <si>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</si>
  <si>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</si>
  <si>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</si>
  <si>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</si>
  <si>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</si>
  <si>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</si>
  <si>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</si>
  <si>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</si>
  <si>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</si>
  <si>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</si>
  <si>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</si>
  <si>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</si>
  <si>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</si>
  <si>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</si>
  <si>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</si>
  <si>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</si>
  <si>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</si>
  <si>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</si>
  <si>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</si>
  <si>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</si>
  <si>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</si>
  <si>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</si>
  <si>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</si>
  <si>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</si>
  <si>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</si>
  <si>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</si>
  <si>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</si>
  <si>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</si>
  <si>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</si>
  <si>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</si>
  <si>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</si>
  <si>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</si>
  <si>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</si>
  <si>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</si>
  <si>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</si>
  <si>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</si>
  <si>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</si>
  <si>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</si>
  <si>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</si>
  <si>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</si>
  <si>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</si>
  <si>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</si>
  <si>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</si>
  <si>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</si>
  <si>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</si>
  <si>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</si>
  <si>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</si>
  <si>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</si>
  <si>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</si>
  <si>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</si>
  <si>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</si>
  <si>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</si>
  <si>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</si>
  <si>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</si>
  <si>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</si>
  <si>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</si>
  <si>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</si>
  <si>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</si>
  <si>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</si>
  <si>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</si>
  <si>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</si>
  <si>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</si>
  <si>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</si>
  <si>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</si>
  <si>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</si>
  <si>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</si>
  <si>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</si>
  <si>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</si>
  <si>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</si>
  <si>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</si>
  <si>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</si>
  <si>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</si>
  <si>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</si>
  <si>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</si>
  <si>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</si>
  <si>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</si>
  <si>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</si>
  <si>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</si>
  <si>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</si>
  <si>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</si>
  <si>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</si>
  <si>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</si>
  <si>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</si>
  <si>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</si>
  <si>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</si>
  <si>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</si>
  <si>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</si>
  <si>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</si>
  <si>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</si>
  <si>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</si>
  <si>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</si>
  <si>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</si>
  <si>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</si>
  <si>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</si>
  <si>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</si>
  <si>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</si>
  <si>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</si>
  <si>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</si>
  <si>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</si>
  <si>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</si>
  <si>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</si>
  <si>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</si>
  <si>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</si>
  <si>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</si>
  <si>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</si>
  <si>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</si>
  <si>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</si>
  <si>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</si>
  <si>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</si>
  <si>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</si>
  <si>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</si>
  <si>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</si>
  <si>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</si>
  <si>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</si>
  <si>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</si>
  <si>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</si>
  <si>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</si>
  <si>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</si>
  <si>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</si>
  <si>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</si>
  <si>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</si>
  <si>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</si>
  <si>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</si>
  <si>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</si>
  <si>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</si>
  <si>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</si>
  <si>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</si>
  <si>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</si>
  <si>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</si>
  <si>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</si>
  <si>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</si>
  <si>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</si>
  <si>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</si>
  <si>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</si>
  <si>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</si>
  <si>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</si>
  <si>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</si>
  <si>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</si>
  <si>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</si>
  <si>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</si>
  <si>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</si>
  <si>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</si>
  <si>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</si>
  <si>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</si>
  <si>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</si>
  <si>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</si>
  <si>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</si>
  <si>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</si>
  <si>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</si>
  <si>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</si>
  <si>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</si>
  <si>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</si>
  <si>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</si>
  <si>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</si>
  <si>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</si>
  <si>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</si>
  <si>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</si>
  <si>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</si>
  <si>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</si>
  <si>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</si>
  <si>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</si>
  <si>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</si>
  <si>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</si>
  <si>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</si>
  <si>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</si>
  <si>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</si>
  <si>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</si>
  <si>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</si>
  <si>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</si>
  <si>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</si>
  <si>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</si>
  <si>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</si>
  <si>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</si>
  <si>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</si>
  <si>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</si>
  <si>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</si>
  <si>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</si>
  <si>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</si>
  <si>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</si>
  <si>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</si>
  <si>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</si>
  <si>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</si>
  <si>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</si>
  <si>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</si>
  <si>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</si>
  <si>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</si>
  <si>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</si>
  <si>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</si>
  <si>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</si>
  <si>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</si>
  <si>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</si>
  <si>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</si>
  <si>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</si>
  <si>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</si>
  <si>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</si>
  <si>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</si>
  <si>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</si>
  <si>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</si>
  <si>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</si>
  <si>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</si>
  <si>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</si>
  <si>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</si>
  <si>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</si>
  <si>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</si>
  <si>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</si>
  <si>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</si>
  <si>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</si>
  <si>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</si>
  <si>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</si>
  <si>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</si>
  <si>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</si>
  <si>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</si>
  <si>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</si>
  <si>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</si>
  <si>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</si>
  <si>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</si>
  <si>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</si>
  <si>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</si>
  <si>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</si>
  <si>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</si>
  <si>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</si>
  <si>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</si>
  <si>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</si>
  <si>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</si>
  <si>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</si>
  <si>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</si>
  <si>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</si>
  <si>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</si>
  <si>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</si>
  <si>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</si>
  <si>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</si>
  <si>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</si>
  <si>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</si>
  <si>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</si>
  <si>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</si>
  <si>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</si>
  <si>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</si>
  <si>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</si>
  <si>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</si>
  <si>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</si>
  <si>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</si>
  <si>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</si>
  <si>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</si>
  <si>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</si>
  <si>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</si>
  <si>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</si>
  <si>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</si>
  <si>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</si>
  <si>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</si>
  <si>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</si>
  <si>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</si>
  <si>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</si>
  <si>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</si>
  <si>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</si>
  <si>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</si>
  <si>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</si>
  <si>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</si>
  <si>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</si>
  <si>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</si>
  <si>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</si>
  <si>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</si>
  <si>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</si>
  <si>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</si>
  <si>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</si>
  <si>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</si>
  <si>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</si>
  <si>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</si>
  <si>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</si>
  <si>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</si>
  <si>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</si>
  <si>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</si>
  <si>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</si>
  <si>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</si>
  <si>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</si>
  <si>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</si>
  <si>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</si>
  <si>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</si>
  <si>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</si>
  <si>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</si>
  <si>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</si>
  <si>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</si>
  <si>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</si>
  <si>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</si>
  <si>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</si>
  <si>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</si>
  <si>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</si>
  <si>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</si>
  <si>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</si>
  <si>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</si>
  <si>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</si>
  <si>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</si>
  <si>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</si>
  <si>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</si>
  <si>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</si>
  <si>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</si>
  <si>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</si>
  <si>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</si>
  <si>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</si>
  <si>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</si>
  <si>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</si>
  <si>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</si>
  <si>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</si>
  <si>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</si>
  <si>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</si>
  <si>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</si>
  <si>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</si>
  <si>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</si>
  <si>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</si>
  <si>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</si>
  <si>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</si>
  <si>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</si>
  <si>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</si>
  <si>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</si>
  <si>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</si>
  <si>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</si>
  <si>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</si>
  <si>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</si>
  <si>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</si>
  <si>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</si>
  <si>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</si>
  <si>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</si>
  <si>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</si>
  <si>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</si>
  <si>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</si>
  <si>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</si>
  <si>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</si>
  <si>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</si>
  <si>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</si>
  <si>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</si>
  <si>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</si>
  <si>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</si>
  <si>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</si>
  <si>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</si>
  <si>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</si>
  <si>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</si>
  <si>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</si>
  <si>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</si>
  <si>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</si>
  <si>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</si>
  <si>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</si>
  <si>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</si>
  <si>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</si>
  <si>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</si>
  <si>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</si>
  <si>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</si>
  <si>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</si>
  <si>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</si>
  <si>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</si>
  <si>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</si>
  <si>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</si>
  <si>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</si>
  <si>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</si>
  <si>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</si>
  <si>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</si>
  <si>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</si>
  <si>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</si>
  <si>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</si>
  <si>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</si>
  <si>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</si>
  <si>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</si>
  <si>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</si>
  <si>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</si>
  <si>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</si>
  <si>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</si>
  <si>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</si>
  <si>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</si>
  <si>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</si>
  <si>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</si>
  <si>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</si>
  <si>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</si>
  <si>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</si>
  <si>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</si>
  <si>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</si>
  <si>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</si>
  <si>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</si>
  <si>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</si>
  <si>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</si>
  <si>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</si>
  <si>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</si>
  <si>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</si>
  <si>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</si>
  <si>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</si>
  <si>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</si>
  <si>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</si>
  <si>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</si>
  <si>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</si>
  <si>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</si>
  <si>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</si>
  <si>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</si>
  <si>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</si>
  <si>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</si>
  <si>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</si>
  <si>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</si>
  <si>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</si>
  <si>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</si>
  <si>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</si>
  <si>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</si>
  <si>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</si>
  <si>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</si>
  <si>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</si>
  <si>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</si>
  <si>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</si>
  <si>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</si>
  <si>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</si>
  <si>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</si>
  <si>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</si>
  <si>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</si>
  <si>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</si>
  <si>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</si>
  <si>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</si>
  <si>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</si>
  <si>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</si>
  <si>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</si>
  <si>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</si>
  <si>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</si>
  <si>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</si>
  <si>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</si>
  <si>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</si>
  <si>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</si>
  <si>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</si>
  <si>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</si>
  <si>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</si>
  <si>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</si>
  <si>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</si>
  <si>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</si>
  <si>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</si>
  <si>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</si>
  <si>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</si>
  <si>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</si>
  <si>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</si>
  <si>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</si>
  <si>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</si>
  <si>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</si>
  <si>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</si>
  <si>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</si>
  <si>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</si>
  <si>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</si>
  <si>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</si>
  <si>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</si>
  <si>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</si>
  <si>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</si>
  <si>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</si>
  <si>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</si>
  <si>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</si>
  <si>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</si>
  <si>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</si>
  <si>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</si>
  <si>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</si>
  <si>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</si>
  <si>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</si>
  <si>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</si>
  <si>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</si>
  <si>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</si>
  <si>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</si>
  <si>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</si>
  <si>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</si>
  <si>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</si>
  <si>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</si>
  <si>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</si>
  <si>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</si>
  <si>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</si>
  <si>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</si>
  <si>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</si>
  <si>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</si>
  <si>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</si>
  <si>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</si>
  <si>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</si>
  <si>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</si>
  <si>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</si>
  <si>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</si>
  <si>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</si>
  <si>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</si>
  <si>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</si>
  <si>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</si>
  <si>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</si>
  <si>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</si>
  <si>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</si>
  <si>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</si>
  <si>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</si>
  <si>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</si>
  <si>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</si>
  <si>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</si>
  <si>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</si>
  <si>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</si>
  <si>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</si>
  <si>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</si>
  <si>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</si>
  <si>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</si>
  <si>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</si>
  <si>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</si>
  <si>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</si>
  <si>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</si>
  <si>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</si>
  <si>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</si>
  <si>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</si>
  <si>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</si>
  <si>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</si>
  <si>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</si>
  <si>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</si>
  <si>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</si>
  <si>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</si>
  <si>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</si>
  <si>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</si>
  <si>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</si>
  <si>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</si>
  <si>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</si>
  <si>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</si>
  <si>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</si>
  <si>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</si>
  <si>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</si>
  <si>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</si>
  <si>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</si>
  <si>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</si>
  <si>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</si>
  <si>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</si>
  <si>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</si>
  <si>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</si>
  <si>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</si>
  <si>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</si>
  <si>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</si>
  <si>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</si>
  <si>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</si>
  <si>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</si>
  <si>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</si>
  <si>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</si>
  <si>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</si>
  <si>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</si>
  <si>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</si>
  <si>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</si>
  <si>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</si>
  <si>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</si>
  <si>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</si>
  <si>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</si>
  <si>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</si>
  <si>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</si>
  <si>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</si>
  <si>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</si>
  <si>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</si>
  <si>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</si>
  <si>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</si>
  <si>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</si>
  <si>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</si>
  <si>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</si>
  <si>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</si>
  <si>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</si>
  <si>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</si>
  <si>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</si>
  <si>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</si>
  <si>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</si>
  <si>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</si>
  <si>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</si>
  <si>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</si>
  <si>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</si>
  <si>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</si>
  <si>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</si>
  <si>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</si>
  <si>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</si>
  <si>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</si>
  <si>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</si>
  <si>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</si>
  <si>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</si>
  <si>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</si>
  <si>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</si>
  <si>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</si>
  <si>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</si>
  <si>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</si>
  <si>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</si>
  <si>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</si>
  <si>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</si>
  <si>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</si>
  <si>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</si>
  <si>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</si>
  <si>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</si>
  <si>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</si>
  <si>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</si>
  <si>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</si>
  <si>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</si>
  <si>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</si>
  <si>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</si>
  <si>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</si>
  <si>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</si>
  <si>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</si>
  <si>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</si>
  <si>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</si>
  <si>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</si>
  <si>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</si>
  <si>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</si>
  <si>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</si>
  <si>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</si>
  <si>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</si>
  <si>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</si>
  <si>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</si>
  <si>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</si>
  <si>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</si>
  <si>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</si>
  <si>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</si>
  <si>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</si>
  <si>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</si>
  <si>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</si>
  <si>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</si>
  <si>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</si>
  <si>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</si>
  <si>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</si>
  <si>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</si>
  <si>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</si>
  <si>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</si>
  <si>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</si>
  <si>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</si>
  <si>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</si>
  <si>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</si>
  <si>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</si>
  <si>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</si>
  <si>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</si>
  <si>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</si>
  <si>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</si>
  <si>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</si>
  <si>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</si>
  <si>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</si>
  <si>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</si>
  <si>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</si>
  <si>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</si>
  <si>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</si>
  <si>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</si>
  <si>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</si>
  <si>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</si>
  <si>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</si>
  <si>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</si>
  <si>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</si>
  <si>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</si>
  <si>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</si>
  <si>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</si>
  <si>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</si>
  <si>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</si>
  <si>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</si>
  <si>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</si>
  <si>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</si>
  <si>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</si>
  <si>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</si>
  <si>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</si>
  <si>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</si>
  <si>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</si>
  <si>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</si>
  <si>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</si>
  <si>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</si>
  <si>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</si>
  <si>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</si>
  <si>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</si>
  <si>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</si>
  <si>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</si>
  <si>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</si>
  <si>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</si>
  <si>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</si>
  <si>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</si>
  <si>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</si>
  <si>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</si>
  <si>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</si>
  <si>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</si>
  <si>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</si>
  <si>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</si>
  <si>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</si>
  <si>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</si>
  <si>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</si>
  <si>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</si>
  <si>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</si>
  <si>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</si>
  <si>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</si>
  <si>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</si>
  <si>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</si>
  <si>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</si>
  <si>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</si>
  <si>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</si>
  <si>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</si>
  <si>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</si>
  <si>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</si>
  <si>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</si>
  <si>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</si>
  <si>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</si>
  <si>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</si>
  <si>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</si>
  <si>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</si>
  <si>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</si>
  <si>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</si>
  <si>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</si>
  <si>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</si>
  <si>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</si>
  <si>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</si>
  <si>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</si>
  <si>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</si>
  <si>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</si>
  <si>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</si>
  <si>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</si>
  <si>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</si>
  <si>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</si>
  <si>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</si>
  <si>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</si>
  <si>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</si>
  <si>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</si>
  <si>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</si>
  <si>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</si>
  <si>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</si>
  <si>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</si>
  <si>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</si>
  <si>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</si>
  <si>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</si>
  <si>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</si>
  <si>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</si>
  <si>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</si>
  <si>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</si>
  <si>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</si>
  <si>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</si>
  <si>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</si>
  <si>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</si>
  <si>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</si>
  <si>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</si>
  <si>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</si>
  <si>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</si>
  <si>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</si>
  <si>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</si>
  <si>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</si>
  <si>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</si>
  <si>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</si>
  <si>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</si>
  <si>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</si>
  <si>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</si>
  <si>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</si>
  <si>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</si>
  <si>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</si>
  <si>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</si>
  <si>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</si>
  <si>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</si>
  <si>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</si>
  <si>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</si>
  <si>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</si>
  <si>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</si>
  <si>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</si>
  <si>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</si>
  <si>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</si>
  <si>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</si>
  <si>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</si>
  <si>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</si>
  <si>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</si>
  <si>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</si>
  <si>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</si>
  <si>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</si>
  <si>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</si>
  <si>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</si>
  <si>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</si>
  <si>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</si>
  <si>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</si>
  <si>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</si>
  <si>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</si>
  <si>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</si>
  <si>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</si>
  <si>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</si>
  <si>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</si>
  <si>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</si>
  <si>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</si>
  <si>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</si>
  <si>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</si>
  <si>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</si>
  <si>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</si>
  <si>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</si>
  <si>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</si>
  <si>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</si>
  <si>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</si>
  <si>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</si>
  <si>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</si>
  <si>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</si>
  <si>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</si>
  <si>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</si>
  <si>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</si>
  <si>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</si>
  <si>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</si>
  <si>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</si>
  <si>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</si>
  <si>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</si>
  <si>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</si>
  <si>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</si>
  <si>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</si>
  <si>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</si>
  <si>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</si>
  <si>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</si>
  <si>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</si>
  <si>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</si>
  <si>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</si>
  <si>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</si>
  <si>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</si>
  <si>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</si>
  <si>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</si>
  <si>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</si>
  <si>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</si>
  <si>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</si>
  <si>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</si>
  <si>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</si>
  <si>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</si>
  <si>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</si>
  <si>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</si>
  <si>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</si>
  <si>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</si>
  <si>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</si>
  <si>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</si>
  <si>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</si>
  <si>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</si>
  <si>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</si>
  <si>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</si>
  <si>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</si>
  <si>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</si>
  <si>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</si>
  <si>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</si>
  <si>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</si>
  <si>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</si>
  <si>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</si>
  <si>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</si>
  <si>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</si>
  <si>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</si>
  <si>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</si>
  <si>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</si>
  <si>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</si>
  <si>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</si>
  <si>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</si>
  <si>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</si>
  <si>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</si>
  <si>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</si>
  <si>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</si>
  <si>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</si>
  <si>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</si>
  <si>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</si>
  <si>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</si>
  <si>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</si>
  <si>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</si>
  <si>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</si>
  <si>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</si>
  <si>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</si>
  <si>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</si>
  <si>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</si>
  <si>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</si>
  <si>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</si>
  <si>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</si>
  <si>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</si>
  <si>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</si>
  <si>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</si>
  <si>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</si>
  <si>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</si>
  <si>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</si>
  <si>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</si>
  <si>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</si>
  <si>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</si>
  <si>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</si>
  <si>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</si>
  <si>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</si>
  <si>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</si>
  <si>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</si>
  <si>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</si>
  <si>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</si>
  <si>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</si>
  <si>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</si>
  <si>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</si>
  <si>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</si>
  <si>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</si>
  <si>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</si>
  <si>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</si>
  <si>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</si>
  <si>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</si>
  <si>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</si>
  <si>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</si>
  <si>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</si>
  <si>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</si>
  <si>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</si>
  <si>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</si>
  <si>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</si>
  <si>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</si>
  <si>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</si>
  <si>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</si>
  <si>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</si>
  <si>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</si>
  <si>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</si>
  <si>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</si>
  <si>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</si>
  <si>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</si>
  <si>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</si>
  <si>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</si>
  <si>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</si>
  <si>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</si>
  <si>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</si>
  <si>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</si>
  <si>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</si>
  <si>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</si>
  <si>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</si>
  <si>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</si>
  <si>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</si>
  <si>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</si>
  <si>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</si>
  <si>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</si>
  <si>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</si>
  <si>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</si>
  <si>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</si>
  <si>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</si>
  <si>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</si>
  <si>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</si>
  <si>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</si>
  <si>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</si>
  <si>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</si>
  <si>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</si>
  <si>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</si>
  <si>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</si>
  <si>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</si>
  <si>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</si>
  <si>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</si>
  <si>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</si>
  <si>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</si>
  <si>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</si>
  <si>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</si>
  <si>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</si>
  <si>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</si>
  <si>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</si>
  <si>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</si>
  <si>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</si>
  <si>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</si>
  <si>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</si>
  <si>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</si>
  <si>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</si>
  <si>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</si>
  <si>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</si>
  <si>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</si>
  <si>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</si>
  <si>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</si>
  <si>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</si>
  <si>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</si>
  <si>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</si>
  <si>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</si>
  <si>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</si>
  <si>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</si>
  <si>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</si>
  <si>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</si>
  <si>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</si>
  <si>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</si>
  <si>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</si>
  <si>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</si>
  <si>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</si>
  <si>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</si>
  <si>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</si>
  <si>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</si>
  <si>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</si>
  <si>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</si>
  <si>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</si>
  <si>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</si>
  <si>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</si>
  <si>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</si>
  <si>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</si>
  <si>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</si>
  <si>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</si>
  <si>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</si>
  <si>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</si>
  <si>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</si>
  <si>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</si>
  <si>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</si>
  <si>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</si>
  <si>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</si>
  <si>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</si>
  <si>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</si>
  <si>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</si>
  <si>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</si>
  <si>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</si>
  <si>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</si>
  <si>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</si>
  <si>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</si>
  <si>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</si>
  <si>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</si>
  <si>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</si>
  <si>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</si>
  <si>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</si>
  <si>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</si>
  <si>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</si>
  <si>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</si>
  <si>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</si>
  <si>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</si>
  <si>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</si>
  <si>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</si>
  <si>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</si>
  <si>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</si>
  <si>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</si>
  <si>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</si>
  <si>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</si>
  <si>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</si>
  <si>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</si>
  <si>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</si>
  <si>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</si>
  <si>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</si>
  <si>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</si>
  <si>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</si>
  <si>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</si>
  <si>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</si>
  <si>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</si>
  <si>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</si>
  <si>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</si>
  <si>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</si>
  <si>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</si>
  <si>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</si>
  <si>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</si>
  <si>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</si>
  <si>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</si>
  <si>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</si>
  <si>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</si>
  <si>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</si>
  <si>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</si>
  <si>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</si>
  <si>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</si>
  <si>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</si>
  <si>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</si>
  <si>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</si>
  <si>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</si>
  <si>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</si>
  <si>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</si>
  <si>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</si>
  <si>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</si>
  <si>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</si>
  <si>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</si>
  <si>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</si>
  <si>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</si>
  <si>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</si>
  <si>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</si>
  <si>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</si>
  <si>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</si>
  <si>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</si>
  <si>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</si>
  <si>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</si>
  <si>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</si>
  <si>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</si>
  <si>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</si>
  <si>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</si>
  <si>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</si>
  <si>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</si>
  <si>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</si>
  <si>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</si>
  <si>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</si>
  <si>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</si>
  <si>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</si>
  <si>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</si>
  <si>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</si>
  <si>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</si>
  <si>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</si>
  <si>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</si>
  <si>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</si>
  <si>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</si>
  <si>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</si>
  <si>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</si>
  <si>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</si>
  <si>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</si>
  <si>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</si>
  <si>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</si>
  <si>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</si>
  <si>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</si>
  <si>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</si>
  <si>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</si>
  <si>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</si>
  <si>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</si>
  <si>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</si>
  <si>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</si>
  <si>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</si>
  <si>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</si>
  <si>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</si>
  <si>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</si>
  <si>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</si>
  <si>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</si>
  <si>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</si>
  <si>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</si>
  <si>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</si>
  <si>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</si>
  <si>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</si>
  <si>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</si>
  <si>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</si>
  <si>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</si>
  <si>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</si>
  <si>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</si>
  <si>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</si>
  <si>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</si>
  <si>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</si>
  <si>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</si>
  <si>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</si>
  <si>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</si>
  <si>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</si>
  <si>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</si>
  <si>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</si>
  <si>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</si>
  <si>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</si>
  <si>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</si>
  <si>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</si>
  <si>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</si>
  <si>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</si>
  <si>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</si>
  <si>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</si>
  <si>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</si>
  <si>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</si>
  <si>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</si>
  <si>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</si>
  <si>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</si>
  <si>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</si>
  <si>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</si>
  <si>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</si>
  <si>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</si>
  <si>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</si>
  <si>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</si>
  <si>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</si>
  <si>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</si>
  <si>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</si>
  <si>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</si>
  <si>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</si>
  <si>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</si>
  <si>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</si>
  <si>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</si>
  <si>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</si>
  <si>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</si>
  <si>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</si>
  <si>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</si>
  <si>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</si>
  <si>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</si>
  <si>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</si>
  <si>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</si>
  <si>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</si>
  <si>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</si>
  <si>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</si>
  <si>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</si>
  <si>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</si>
  <si>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</si>
  <si>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</si>
  <si>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</si>
  <si>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</si>
  <si>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</si>
  <si>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</si>
  <si>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</si>
  <si>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</si>
  <si>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</si>
  <si>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</si>
  <si>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</si>
  <si>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</si>
  <si>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</si>
  <si>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</si>
  <si>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</si>
  <si>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</si>
  <si>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</si>
  <si>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</si>
  <si>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</si>
  <si>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</si>
  <si>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</si>
  <si>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</si>
  <si>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</si>
  <si>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</si>
  <si>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</si>
  <si>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</si>
  <si>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</si>
  <si>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</si>
  <si>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</si>
  <si>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</si>
  <si>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</si>
  <si>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</si>
  <si>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</si>
  <si>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</si>
  <si>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</si>
  <si>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</si>
  <si>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</si>
  <si>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</si>
  <si>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</si>
  <si>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</si>
  <si>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</si>
  <si>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</si>
  <si>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</si>
  <si>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</si>
  <si>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</si>
  <si>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</si>
  <si>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</si>
  <si>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</si>
  <si>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</si>
  <si>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</si>
  <si>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</si>
  <si>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</si>
  <si>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</si>
  <si>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</si>
  <si>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</si>
  <si>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</si>
  <si>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</si>
  <si>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</si>
  <si>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</si>
  <si>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</si>
  <si>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</si>
  <si>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</si>
  <si>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</si>
  <si>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</si>
  <si>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</si>
  <si>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</si>
  <si>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</si>
  <si>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</si>
  <si>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</si>
  <si>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</si>
  <si>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</si>
  <si>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</si>
  <si>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</si>
  <si>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</si>
  <si>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</si>
  <si>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</si>
  <si>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</si>
  <si>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</si>
  <si>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</si>
  <si>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</si>
  <si>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</si>
  <si>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</si>
  <si>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</si>
  <si>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</si>
  <si>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</si>
  <si>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</si>
  <si>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</si>
  <si>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</si>
  <si>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</si>
  <si>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</si>
  <si>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</si>
  <si>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</si>
  <si>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</si>
  <si>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</si>
  <si>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</si>
  <si>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</si>
  <si>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</si>
  <si>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</si>
  <si>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</si>
  <si>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</si>
  <si>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</si>
  <si>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</si>
  <si>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</si>
  <si>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</si>
  <si>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</si>
  <si>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</si>
  <si>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</si>
  <si>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</si>
  <si>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</si>
  <si>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</si>
  <si>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</si>
  <si>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</si>
  <si>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</si>
  <si>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</si>
  <si>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</si>
  <si>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</si>
  <si>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</si>
  <si>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</si>
  <si>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</si>
  <si>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</si>
  <si>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</si>
  <si>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</si>
  <si>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</si>
  <si>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</si>
  <si>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</si>
  <si>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</si>
  <si>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</si>
  <si>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</si>
  <si>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</si>
  <si>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</si>
  <si>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</si>
  <si>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</si>
  <si>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</si>
  <si>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</si>
  <si>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</si>
  <si>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</si>
  <si>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</si>
  <si>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</si>
  <si>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</si>
  <si>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</si>
  <si>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</si>
  <si>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</si>
  <si>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</si>
  <si>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</si>
  <si>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</si>
  <si>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</si>
  <si>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</si>
  <si>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</si>
  <si>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</si>
  <si>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</si>
  <si>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</si>
  <si>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</si>
  <si>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</si>
  <si>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</si>
  <si>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</si>
  <si>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</si>
  <si>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</si>
  <si>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</si>
  <si>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</si>
  <si>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</si>
  <si>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</si>
  <si>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</si>
  <si>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</si>
  <si>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</si>
  <si>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</si>
  <si>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</si>
  <si>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</si>
  <si>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</si>
  <si>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</si>
  <si>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</si>
  <si>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</si>
  <si>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</si>
  <si>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</si>
  <si>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</si>
  <si>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</si>
  <si>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</si>
  <si>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</si>
  <si>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</si>
  <si>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</si>
  <si>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</si>
  <si>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</si>
  <si>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</si>
  <si>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</si>
  <si>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</si>
  <si>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</si>
  <si>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</si>
  <si>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</si>
  <si>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</si>
  <si>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</si>
  <si>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</si>
  <si>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</si>
  <si>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</si>
  <si>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</si>
  <si>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</si>
  <si>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</si>
  <si>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</si>
  <si>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</si>
  <si>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</si>
  <si>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</si>
  <si>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</si>
  <si>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</si>
  <si>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</si>
  <si>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</si>
  <si>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</si>
  <si>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</si>
  <si>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</si>
  <si>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</si>
  <si>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</si>
  <si>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</si>
  <si>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</si>
  <si>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</si>
  <si>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</si>
  <si>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</si>
  <si>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</si>
  <si>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</si>
  <si>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</si>
  <si>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</si>
  <si>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</si>
  <si>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</si>
  <si>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</si>
  <si>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</si>
  <si>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</si>
  <si>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</si>
  <si>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</si>
  <si>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</si>
  <si>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</si>
  <si>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</si>
  <si>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</si>
  <si>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</si>
  <si>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</si>
  <si>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</si>
  <si>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</si>
  <si>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</si>
  <si>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</si>
  <si>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</si>
  <si>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</si>
  <si>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</si>
  <si>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</si>
  <si>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</si>
  <si>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</si>
  <si>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</si>
  <si>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</si>
  <si>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</si>
  <si>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</si>
  <si>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</si>
  <si>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</si>
  <si>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</si>
  <si>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</si>
  <si>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</si>
  <si>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</si>
  <si>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</si>
  <si>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</si>
  <si>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</si>
  <si>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</si>
  <si>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</si>
  <si>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</si>
  <si>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</si>
  <si>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</si>
  <si>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</si>
  <si>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</si>
  <si>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</si>
  <si>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</si>
  <si>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</si>
  <si>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</si>
  <si>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</si>
  <si>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</si>
  <si>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</si>
  <si>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</si>
  <si>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</si>
  <si>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</si>
  <si>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</si>
  <si>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</si>
  <si>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</si>
  <si>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</si>
  <si>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</si>
  <si>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</si>
  <si>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</si>
  <si>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</si>
  <si>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</si>
  <si>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</si>
  <si>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</si>
  <si>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</si>
  <si>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</si>
  <si>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</si>
  <si>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</si>
  <si>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</si>
  <si>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</si>
  <si>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</si>
  <si>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</si>
  <si>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</si>
  <si>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</si>
  <si>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</si>
  <si>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</si>
  <si>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</si>
  <si>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</si>
  <si>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</si>
  <si>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</si>
  <si>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</si>
  <si>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</si>
  <si>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</si>
  <si>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</si>
  <si>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</si>
  <si>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</si>
  <si>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</si>
  <si>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</si>
  <si>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</si>
  <si>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</si>
  <si>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</si>
  <si>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</si>
  <si>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</si>
  <si>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</si>
  <si>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</si>
  <si>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</si>
  <si>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</si>
  <si>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</si>
  <si>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</si>
  <si>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</si>
  <si>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</si>
  <si>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</si>
  <si>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</si>
  <si>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</si>
  <si>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</si>
  <si>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</si>
  <si>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</si>
  <si>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</si>
  <si>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</si>
  <si>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</si>
  <si>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</si>
  <si>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</si>
  <si>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</si>
  <si>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</si>
  <si>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</si>
  <si>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</si>
  <si>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</si>
  <si>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</si>
  <si>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</si>
  <si>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</si>
  <si>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</si>
  <si>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</si>
  <si>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</si>
  <si>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</si>
  <si>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</si>
  <si>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</si>
  <si>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</si>
  <si>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</si>
  <si>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</si>
  <si>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</si>
  <si>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</si>
  <si>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</si>
  <si>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</si>
  <si>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</si>
  <si>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</si>
  <si>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</si>
  <si>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</si>
  <si>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</si>
  <si>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</si>
  <si>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</si>
  <si>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</si>
  <si>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</si>
  <si>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</si>
  <si>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</si>
  <si>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</si>
  <si>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</si>
  <si>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</si>
  <si>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</si>
  <si>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</si>
  <si>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</si>
  <si>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</si>
  <si>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</si>
  <si>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</si>
  <si>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</si>
  <si>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</si>
  <si>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</si>
  <si>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</si>
  <si>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</si>
  <si>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</si>
  <si>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</si>
  <si>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</si>
  <si>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</si>
  <si>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</si>
  <si>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</si>
  <si>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</si>
  <si>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</si>
  <si>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</si>
  <si>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</si>
  <si>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</si>
  <si>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</si>
  <si>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</si>
  <si>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</si>
  <si>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</si>
  <si>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</si>
  <si>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</si>
  <si>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</si>
  <si>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</si>
  <si>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</si>
  <si>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</si>
  <si>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</si>
  <si>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</si>
  <si>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</si>
  <si>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</si>
  <si>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</si>
  <si>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</si>
  <si>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</si>
  <si>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</si>
  <si>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</si>
  <si>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</si>
  <si>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</si>
  <si>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</si>
  <si>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</si>
  <si>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</si>
  <si>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</si>
  <si>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</si>
  <si>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</si>
  <si>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</si>
  <si>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</si>
  <si>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</si>
  <si>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</si>
  <si>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</si>
  <si>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</si>
  <si>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</si>
  <si>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</si>
  <si>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</si>
  <si>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</si>
  <si>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</si>
  <si>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</si>
  <si>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</si>
  <si>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</si>
  <si>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</si>
  <si>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</si>
  <si>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</si>
  <si>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</si>
  <si>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</si>
  <si>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</si>
  <si>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</si>
  <si>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</si>
  <si>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</si>
  <si>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</si>
  <si>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</si>
  <si>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</si>
  <si>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</si>
  <si>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</si>
  <si>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</si>
  <si>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</si>
  <si>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</si>
  <si>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</si>
  <si>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</si>
  <si>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</si>
  <si>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</si>
  <si>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</si>
  <si>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</si>
  <si>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</si>
  <si>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</si>
  <si>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</si>
  <si>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</si>
  <si>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</si>
  <si>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</si>
  <si>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</si>
  <si>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</si>
  <si>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</si>
  <si>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</si>
  <si>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</si>
  <si>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</si>
  <si>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</si>
  <si>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</si>
  <si>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</si>
  <si>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</si>
  <si>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</si>
  <si>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</si>
  <si>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</si>
  <si>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</si>
  <si>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</si>
  <si>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</si>
  <si>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</si>
  <si>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</si>
  <si>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</si>
  <si>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</si>
  <si>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</si>
  <si>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</si>
  <si>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</si>
  <si>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</si>
  <si>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</si>
  <si>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</si>
  <si>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</si>
  <si>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</si>
  <si>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</si>
  <si>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</si>
  <si>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</si>
  <si>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</si>
  <si>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</si>
  <si>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</si>
  <si>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</si>
  <si>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</si>
  <si>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</si>
  <si>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</si>
  <si>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</si>
  <si>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</si>
  <si>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</si>
  <si>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</si>
  <si>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</si>
  <si>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</si>
  <si>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</si>
  <si>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</si>
  <si>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</si>
  <si>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</si>
  <si>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</si>
  <si>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</si>
  <si>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</si>
  <si>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</si>
  <si>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</si>
  <si>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</si>
  <si>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</si>
  <si>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</si>
  <si>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</si>
  <si>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</si>
  <si>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</si>
  <si>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</si>
  <si>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</si>
  <si>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</si>
  <si>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</si>
  <si>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</si>
  <si>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</si>
  <si>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</si>
  <si>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</si>
  <si>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</si>
  <si>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</si>
  <si>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</si>
  <si>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</si>
  <si>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</si>
  <si>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</si>
  <si>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</si>
  <si>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</si>
  <si>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</si>
  <si>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</si>
  <si>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</si>
  <si>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</si>
  <si>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</si>
  <si>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</si>
  <si>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</si>
  <si>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</si>
  <si>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</si>
  <si>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</si>
  <si>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</si>
  <si>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</si>
  <si>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</si>
  <si>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</si>
  <si>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</si>
  <si>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</si>
  <si>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</si>
  <si>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</si>
  <si>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</si>
  <si>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</si>
  <si>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</si>
  <si>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</si>
  <si>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</si>
  <si>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</si>
  <si>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</si>
  <si>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</si>
  <si>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</si>
  <si>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</si>
  <si>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</si>
  <si>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</si>
  <si>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</si>
  <si>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</si>
  <si>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</si>
  <si>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</si>
  <si>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</si>
  <si>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</si>
  <si>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</si>
  <si>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</si>
  <si>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</si>
  <si>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</si>
  <si>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</si>
  <si>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</si>
  <si>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</si>
  <si>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</si>
  <si>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</si>
  <si>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</si>
  <si>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</si>
  <si>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</si>
  <si>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</si>
  <si>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</si>
  <si>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</si>
  <si>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</si>
  <si>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</si>
  <si>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</si>
  <si>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</si>
  <si>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</si>
  <si>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</si>
  <si>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</si>
  <si>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</si>
  <si>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</si>
  <si>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</si>
  <si>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</si>
  <si>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</si>
  <si>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</si>
  <si>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</si>
  <si>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</si>
  <si>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</si>
  <si>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</si>
  <si>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</si>
  <si>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</si>
  <si>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</si>
  <si>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</si>
  <si>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</si>
  <si>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</si>
  <si>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</si>
  <si>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</si>
  <si>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</si>
  <si>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</si>
  <si>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</si>
  <si>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</si>
  <si>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</si>
  <si>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</si>
  <si>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</si>
  <si>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</si>
  <si>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</si>
  <si>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</si>
  <si>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</si>
  <si>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</si>
  <si>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</si>
  <si>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</si>
  <si>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</si>
  <si>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</si>
  <si>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</si>
  <si>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</si>
  <si>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</si>
  <si>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</si>
  <si>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</si>
  <si>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</si>
  <si>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</si>
  <si>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</si>
  <si>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</si>
  <si>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</si>
  <si>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</si>
  <si>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</si>
  <si>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</si>
  <si>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</si>
  <si>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</si>
  <si>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</si>
  <si>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</si>
  <si>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</si>
  <si>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</si>
  <si>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</si>
  <si>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</si>
  <si>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</si>
  <si>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</si>
  <si>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</si>
  <si>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</si>
  <si>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</si>
  <si>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</si>
  <si>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</si>
  <si>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</si>
  <si>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</si>
  <si>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</si>
  <si>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</si>
  <si>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</si>
  <si>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</si>
  <si>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</si>
  <si>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</si>
  <si>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</si>
  <si>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</si>
  <si>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</si>
  <si>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</si>
  <si>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</si>
  <si>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</si>
  <si>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</si>
  <si>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</si>
  <si>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</si>
  <si>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</si>
  <si>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</si>
  <si>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</si>
  <si>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</si>
  <si>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</si>
  <si>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</si>
  <si>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</si>
  <si>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</si>
  <si>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</si>
  <si>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</si>
  <si>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</si>
  <si>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</si>
  <si>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</si>
  <si>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</si>
  <si>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</si>
  <si>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</si>
  <si>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</si>
  <si>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</si>
  <si>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</si>
  <si>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</si>
  <si>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</si>
  <si>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</si>
  <si>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</si>
  <si>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</si>
  <si>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</si>
  <si>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</si>
  <si>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</si>
  <si>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</si>
  <si>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</si>
  <si>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</si>
  <si>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</si>
  <si>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</si>
  <si>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</si>
  <si>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</si>
  <si>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</si>
  <si>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</si>
  <si>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</si>
  <si>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</si>
  <si>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</si>
  <si>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</si>
  <si>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</si>
  <si>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</si>
  <si>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</si>
  <si>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</si>
  <si>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</si>
  <si>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</si>
  <si>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</si>
  <si>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</si>
  <si>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</si>
  <si>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</si>
  <si>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</si>
  <si>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</si>
  <si>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</si>
  <si>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</si>
  <si>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</si>
  <si>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</si>
  <si>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</si>
  <si>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</si>
  <si>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</si>
  <si>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</si>
  <si>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</si>
  <si>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</si>
  <si>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</si>
  <si>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</si>
  <si>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</si>
  <si>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</si>
  <si>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</si>
  <si>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</si>
  <si>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</si>
  <si>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</si>
  <si>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</si>
  <si>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</si>
  <si>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</si>
  <si>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</si>
  <si>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</si>
  <si>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</si>
  <si>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</si>
  <si>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</si>
  <si>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</si>
  <si>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</si>
  <si>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</si>
  <si>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</si>
  <si>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</si>
  <si>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</si>
  <si>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</si>
  <si>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</si>
  <si>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</si>
  <si>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</si>
  <si>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</si>
  <si>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</si>
  <si>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</si>
  <si>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</si>
  <si>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</si>
  <si>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</si>
  <si>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</si>
  <si>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</si>
  <si>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</si>
  <si>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</si>
  <si>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</si>
  <si>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</si>
  <si>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</si>
  <si>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</si>
  <si>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</si>
  <si>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</si>
  <si>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</si>
  <si>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</si>
  <si>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</si>
  <si>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</si>
  <si>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</si>
  <si>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</si>
  <si>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</si>
  <si>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</si>
  <si>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</si>
  <si>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</si>
  <si>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</si>
  <si>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</si>
  <si>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</si>
  <si>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</si>
  <si>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</si>
  <si>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</si>
  <si>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</si>
  <si>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</si>
  <si>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</si>
  <si>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</si>
  <si>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</si>
  <si>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</si>
  <si>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</si>
  <si>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</si>
  <si>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</si>
  <si>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</si>
  <si>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</si>
  <si>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</si>
  <si>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</si>
  <si>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</si>
  <si>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</si>
  <si>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</si>
  <si>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</si>
  <si>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</si>
  <si>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</si>
  <si>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</si>
  <si>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</si>
  <si>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</si>
  <si>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</si>
  <si>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</si>
  <si>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</si>
  <si>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</si>
  <si>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</si>
  <si>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</si>
  <si>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</si>
  <si>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</si>
  <si>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</si>
  <si>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</si>
  <si>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</si>
  <si>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</si>
  <si>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</si>
  <si>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</si>
  <si>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</si>
  <si>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</si>
  <si>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</si>
  <si>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</si>
  <si>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</si>
  <si>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</si>
  <si>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</si>
  <si>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</si>
  <si>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</si>
  <si>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</si>
  <si>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</si>
  <si>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</si>
  <si>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</si>
  <si>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</si>
  <si>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</si>
  <si>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</si>
  <si>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</si>
  <si>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</si>
  <si>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</si>
  <si>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</si>
  <si>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</si>
  <si>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</si>
  <si>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</si>
  <si>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</si>
  <si>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</si>
  <si>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</si>
  <si>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</si>
  <si>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</si>
  <si>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</si>
  <si>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</si>
  <si>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</si>
  <si>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</si>
  <si>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</si>
  <si>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</si>
  <si>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</si>
  <si>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</si>
  <si>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</si>
  <si>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</si>
  <si>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</si>
  <si>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</si>
  <si>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</si>
  <si>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</si>
  <si>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</si>
  <si>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</si>
  <si>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</si>
  <si>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</si>
  <si>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</si>
  <si>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</si>
  <si>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</si>
  <si>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</si>
  <si>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</si>
  <si>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</si>
  <si>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</si>
  <si>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</si>
  <si>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</si>
  <si>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</si>
  <si>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</si>
  <si>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</si>
  <si>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</si>
  <si>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</si>
  <si>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</si>
  <si>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</si>
  <si>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</si>
  <si>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</si>
  <si>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</si>
  <si>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</si>
  <si>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</si>
  <si>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</si>
  <si>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</si>
  <si>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</si>
  <si>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</si>
  <si>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</si>
  <si>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</si>
  <si>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</si>
  <si>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</si>
  <si>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</si>
  <si>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</si>
  <si>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</si>
  <si>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</si>
  <si>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</si>
  <si>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</si>
  <si>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</si>
  <si>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</si>
  <si>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</si>
  <si>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</si>
  <si>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</si>
  <si>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</si>
  <si>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</si>
  <si>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</si>
  <si>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</si>
  <si>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</si>
  <si>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</si>
  <si>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</si>
  <si>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</si>
  <si>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</si>
  <si>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</si>
  <si>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</si>
  <si>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</si>
  <si>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</si>
  <si>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</si>
  <si>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</si>
  <si>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</si>
  <si>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</si>
  <si>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</si>
  <si>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</si>
  <si>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</si>
  <si>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</si>
  <si>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</si>
  <si>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</si>
  <si>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</si>
  <si>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</si>
  <si>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</si>
  <si>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</si>
  <si>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</si>
  <si>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</si>
  <si>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</si>
  <si>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</si>
  <si>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</si>
  <si>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</si>
  <si>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</si>
  <si>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</si>
  <si>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</si>
  <si>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</si>
  <si>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</si>
  <si>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</si>
  <si>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</si>
  <si>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</si>
  <si>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</si>
  <si>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</si>
  <si>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</si>
  <si>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</si>
  <si>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</si>
  <si>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</si>
  <si>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</si>
  <si>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</si>
  <si>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</si>
  <si>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</si>
  <si>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</si>
  <si>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</si>
  <si>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</si>
  <si>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</si>
  <si>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</si>
  <si>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</si>
  <si>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</si>
  <si>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</si>
  <si>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</si>
  <si>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</si>
  <si>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</si>
  <si>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</si>
  <si>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</si>
  <si>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</si>
  <si>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</si>
  <si>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</si>
  <si>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</si>
  <si>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</si>
  <si>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</si>
  <si>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</si>
  <si>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</si>
  <si>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</si>
  <si>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</si>
  <si>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</si>
  <si>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</si>
  <si>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</si>
  <si>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</si>
  <si>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</si>
  <si>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</si>
  <si>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</si>
  <si>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</si>
  <si>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</si>
  <si>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</si>
  <si>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</si>
  <si>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</si>
  <si>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</si>
  <si>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</si>
  <si>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</si>
  <si>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</si>
  <si>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</si>
  <si>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</si>
  <si>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</si>
  <si>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</si>
  <si>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</si>
  <si>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</si>
  <si>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</si>
  <si>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</si>
  <si>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</si>
  <si>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</si>
  <si>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</si>
  <si>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</si>
  <si>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</si>
  <si>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</si>
  <si>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</si>
  <si>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</si>
  <si>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</si>
  <si>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</si>
  <si>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</si>
  <si>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</si>
  <si>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</si>
  <si>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</si>
  <si>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</si>
  <si>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</si>
  <si>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</si>
  <si>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</si>
  <si>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</si>
  <si>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</si>
  <si>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</si>
  <si>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</si>
  <si>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</si>
  <si>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</si>
  <si>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</si>
  <si>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</si>
  <si>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</si>
  <si>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</si>
  <si>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</si>
  <si>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</si>
  <si>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</si>
  <si>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</si>
  <si>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</si>
  <si>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</si>
  <si>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</si>
  <si>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</si>
  <si>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</si>
  <si>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</si>
  <si>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</si>
  <si>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</si>
  <si>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</si>
  <si>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</si>
  <si>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</si>
  <si>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</si>
  <si>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</si>
  <si>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</si>
  <si>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</si>
  <si>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</si>
  <si>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</si>
  <si>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</si>
  <si>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</si>
  <si>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</si>
  <si>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</si>
  <si>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</si>
  <si>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</si>
  <si>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</si>
  <si>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</si>
  <si>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</si>
  <si>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</si>
  <si>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</si>
  <si>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</si>
  <si>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</si>
  <si>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</si>
  <si>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</si>
  <si>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</si>
  <si>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</si>
  <si>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</si>
  <si>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</si>
  <si>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</si>
  <si>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</si>
  <si>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</si>
  <si>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</si>
  <si>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</si>
  <si>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</si>
  <si>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</si>
  <si>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</si>
  <si>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</si>
  <si>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</si>
  <si>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</si>
  <si>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</si>
  <si>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</si>
  <si>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</si>
  <si>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</si>
  <si>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</si>
  <si>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</si>
  <si>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</si>
  <si>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</si>
  <si>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</si>
  <si>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</si>
  <si>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</si>
  <si>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</si>
  <si>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</si>
  <si>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</si>
  <si>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</si>
  <si>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</si>
  <si>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</si>
  <si>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</si>
  <si>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</si>
  <si>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</si>
  <si>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</si>
  <si>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</si>
  <si>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</si>
  <si>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</si>
  <si>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</si>
  <si>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</si>
  <si>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</si>
  <si>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</si>
  <si>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</si>
  <si>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</si>
  <si>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</si>
  <si>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</si>
  <si>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</si>
  <si>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</si>
  <si>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</si>
  <si>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</si>
  <si>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</si>
  <si>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</si>
  <si>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</si>
  <si>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</si>
  <si>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</si>
  <si>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</si>
  <si>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</si>
  <si>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</si>
  <si>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</si>
  <si>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</si>
  <si>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</si>
  <si>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</si>
  <si>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</si>
  <si>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</si>
  <si>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</si>
  <si>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</si>
  <si>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</si>
  <si>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</si>
  <si>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</si>
  <si>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</si>
  <si>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</si>
  <si>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</si>
  <si>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</si>
  <si>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</si>
  <si>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</si>
  <si>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</si>
  <si>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</si>
  <si>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</si>
  <si>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</si>
  <si>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</si>
  <si>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</si>
  <si>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</si>
  <si>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</si>
  <si>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</si>
  <si>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</si>
  <si>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</si>
  <si>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</si>
  <si>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</si>
  <si>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</si>
  <si>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</si>
  <si>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</si>
  <si>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</si>
  <si>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</si>
  <si>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</si>
  <si>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</si>
  <si>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</si>
  <si>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</si>
  <si>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</si>
  <si>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</si>
  <si>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</si>
  <si>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</si>
  <si>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</si>
  <si>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</si>
  <si>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</si>
  <si>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</si>
  <si>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</si>
  <si>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</si>
  <si>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</si>
  <si>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</si>
  <si>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</si>
  <si>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</si>
  <si>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</si>
  <si>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</si>
  <si>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</si>
  <si>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</si>
  <si>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</si>
  <si>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</si>
  <si>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</si>
  <si>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</si>
  <si>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</si>
  <si>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</si>
  <si>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</si>
  <si>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</si>
  <si>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</si>
  <si>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</si>
  <si>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</si>
  <si>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</si>
  <si>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</si>
  <si>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</si>
  <si>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</si>
  <si>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</si>
  <si>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</si>
  <si>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</si>
  <si>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</si>
  <si>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</si>
  <si>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</si>
  <si>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</si>
  <si>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</si>
  <si>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</si>
  <si>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</si>
  <si>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</si>
  <si>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</si>
  <si>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</si>
  <si>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</si>
  <si>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</si>
  <si>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</si>
  <si>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</si>
  <si>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</si>
  <si>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</si>
  <si>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</si>
  <si>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</si>
  <si>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</si>
  <si>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</si>
  <si>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</si>
  <si>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</si>
  <si>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</si>
  <si>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</si>
  <si>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</si>
  <si>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</si>
  <si>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</si>
  <si>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</si>
  <si>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</si>
  <si>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</si>
  <si>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</si>
  <si>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</si>
  <si>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</si>
  <si>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</si>
  <si>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</si>
  <si>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</si>
  <si>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</si>
  <si>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</si>
  <si>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</si>
  <si>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</si>
  <si>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</si>
  <si>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</si>
  <si>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</si>
  <si>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</si>
  <si>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</si>
  <si>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</si>
  <si>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</si>
  <si>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</si>
  <si>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</si>
  <si>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</si>
  <si>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</si>
  <si>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</si>
  <si>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</si>
  <si>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</si>
  <si>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</si>
  <si>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</si>
  <si>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</si>
  <si>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</si>
  <si>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</si>
  <si>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</si>
  <si>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</si>
  <si>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</si>
  <si>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</si>
  <si>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</si>
  <si>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</si>
  <si>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</si>
  <si>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</si>
  <si>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</si>
  <si>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</si>
  <si>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</si>
  <si>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</si>
  <si>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</si>
  <si>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</si>
  <si>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</si>
  <si>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</si>
  <si>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</si>
  <si>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</si>
  <si>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</si>
  <si>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</si>
  <si>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</si>
  <si>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</si>
  <si>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</si>
  <si>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</si>
  <si>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</si>
  <si>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</si>
  <si>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</si>
  <si>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</si>
  <si>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</si>
  <si>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</si>
  <si>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</si>
  <si>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</si>
  <si>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</si>
  <si>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</si>
  <si>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</si>
  <si>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</si>
  <si>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</si>
  <si>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</si>
  <si>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</si>
  <si>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</si>
  <si>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</si>
  <si>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</si>
  <si>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</si>
  <si>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</si>
  <si>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</si>
  <si>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</si>
  <si>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</si>
  <si>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</si>
  <si>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</si>
  <si>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</si>
  <si>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</si>
  <si>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</si>
  <si>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</si>
  <si>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</si>
  <si>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</si>
  <si>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</si>
  <si>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</si>
  <si>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</si>
  <si>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</si>
  <si>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</si>
  <si>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</si>
  <si>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</si>
  <si>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</si>
  <si>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</si>
  <si>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</si>
  <si>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</si>
  <si>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</si>
  <si>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</si>
  <si>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</si>
  <si>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</si>
  <si>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</si>
  <si>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</si>
  <si>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</si>
  <si>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</si>
  <si>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</si>
  <si>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</si>
  <si>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</si>
  <si>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</si>
  <si>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</si>
  <si>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</si>
  <si>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</si>
  <si>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</si>
  <si>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</si>
  <si>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</si>
  <si>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</si>
  <si>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</si>
  <si>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</si>
  <si>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</si>
  <si>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</si>
  <si>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</si>
  <si>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</si>
  <si>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</si>
  <si>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</si>
  <si>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</si>
  <si>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</si>
  <si>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</si>
  <si>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</si>
  <si>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</si>
  <si>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</si>
  <si>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</si>
  <si>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</si>
  <si>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</si>
  <si>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</si>
  <si>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</si>
  <si>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</si>
  <si>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</si>
  <si>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</si>
  <si>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</si>
  <si>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</si>
  <si>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</si>
  <si>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</si>
  <si>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</si>
  <si>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</si>
  <si>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</si>
  <si>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</si>
  <si>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</si>
  <si>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</si>
  <si>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</si>
  <si>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</si>
  <si>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</si>
  <si>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</si>
  <si>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</si>
  <si>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</si>
  <si>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</si>
  <si>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</si>
  <si>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</si>
  <si>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</si>
  <si>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</si>
  <si>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</si>
  <si>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</si>
  <si>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</si>
  <si>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</si>
  <si>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</si>
  <si>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</si>
  <si>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</si>
  <si>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</si>
  <si>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</si>
  <si>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</si>
  <si>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</si>
  <si>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</si>
  <si>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</si>
  <si>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</si>
  <si>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</si>
  <si>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</si>
  <si>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</si>
  <si>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</si>
  <si>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</si>
  <si>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</si>
  <si>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</si>
  <si>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</si>
  <si>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</si>
  <si>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</si>
  <si>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</si>
  <si>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</si>
  <si>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</si>
  <si>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</si>
  <si>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</si>
  <si>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</si>
  <si>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</si>
  <si>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</si>
  <si>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</si>
  <si>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</si>
  <si>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</si>
  <si>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</si>
  <si>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</si>
  <si>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</si>
  <si>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</si>
  <si>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</si>
  <si>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</si>
  <si>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</si>
  <si>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</si>
  <si>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</si>
  <si>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</si>
  <si>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</si>
  <si>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</si>
  <si>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</si>
  <si>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</si>
  <si>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</si>
  <si>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</si>
  <si>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</si>
  <si>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</si>
  <si>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</si>
  <si>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</si>
  <si>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</si>
  <si>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</si>
  <si>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</si>
  <si>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</si>
  <si>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</si>
  <si>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</si>
  <si>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</si>
  <si>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</si>
  <si>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</si>
  <si>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</si>
  <si>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</si>
  <si>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</si>
  <si>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</si>
  <si>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</si>
  <si>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</si>
  <si>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</si>
  <si>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</si>
  <si>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</si>
  <si>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</si>
  <si>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</si>
  <si>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</si>
  <si>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</si>
  <si>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</si>
  <si>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</si>
  <si>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</si>
  <si>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</si>
  <si>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</si>
  <si>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</si>
  <si>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</si>
  <si>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</si>
  <si>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</si>
  <si>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</si>
  <si>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</si>
  <si>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</si>
  <si>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</si>
  <si>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</si>
  <si>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</si>
  <si>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</si>
  <si>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</si>
  <si>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</si>
  <si>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</si>
  <si>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</si>
  <si>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</si>
  <si>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</si>
  <si>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</si>
  <si>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</si>
  <si>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</si>
  <si>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</si>
  <si>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</si>
  <si>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</si>
  <si>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</si>
  <si>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</si>
  <si>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</si>
  <si>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</si>
  <si>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</si>
  <si>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</si>
  <si>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</si>
  <si>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</si>
  <si>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</si>
  <si>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</si>
  <si>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</si>
  <si>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</si>
  <si>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</si>
  <si>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</si>
  <si>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</si>
  <si>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</si>
  <si>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</si>
  <si>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</si>
  <si>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</si>
  <si>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</si>
  <si>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</si>
  <si>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</si>
  <si>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</si>
  <si>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</si>
  <si>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</si>
  <si>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</si>
  <si>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</si>
  <si>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</si>
  <si>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</si>
  <si>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</si>
  <si>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</si>
  <si>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</si>
  <si>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</si>
  <si>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</si>
  <si>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</si>
  <si>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</si>
  <si>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</si>
  <si>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</si>
  <si>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</si>
  <si>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</si>
  <si>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</si>
  <si>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</si>
  <si>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</si>
  <si>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</si>
  <si>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</si>
  <si>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</si>
  <si>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</si>
  <si>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</si>
  <si>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</si>
  <si>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</si>
  <si>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</si>
  <si>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</si>
  <si>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</si>
  <si>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</si>
  <si>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</si>
  <si>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</si>
  <si>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</si>
  <si>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</si>
  <si>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</si>
  <si>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</si>
  <si>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</si>
  <si>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</si>
  <si>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</si>
  <si>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</si>
  <si>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</si>
  <si>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</si>
  <si>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</si>
  <si>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</si>
  <si>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</si>
  <si>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</si>
  <si>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</si>
  <si>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</si>
  <si>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</si>
  <si>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</si>
  <si>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</si>
  <si>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</si>
  <si>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</si>
  <si>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</si>
  <si>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</si>
  <si>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</si>
  <si>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</si>
  <si>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</si>
  <si>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</si>
  <si>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</si>
  <si>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</si>
  <si>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</si>
  <si>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</si>
  <si>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</si>
  <si>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</si>
  <si>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</si>
  <si>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</si>
  <si>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</si>
  <si>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</si>
  <si>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</si>
  <si>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</si>
  <si>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</si>
  <si>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</si>
  <si>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</si>
  <si>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</si>
  <si>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</si>
  <si>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</si>
  <si>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</si>
  <si>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</si>
  <si>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</si>
  <si>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</si>
  <si>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</si>
  <si>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</si>
  <si>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</si>
  <si>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</si>
  <si>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</si>
  <si>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</si>
  <si>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</si>
  <si>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</si>
  <si>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</si>
  <si>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</si>
  <si>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</si>
  <si>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</si>
  <si>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</si>
  <si>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</si>
  <si>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</si>
  <si>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</si>
  <si>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</si>
  <si>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</si>
  <si>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</si>
  <si>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</si>
  <si>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</si>
  <si>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</si>
  <si>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</si>
  <si>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</si>
  <si>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</si>
  <si>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</si>
  <si>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</si>
  <si>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</si>
  <si>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</si>
  <si>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</si>
  <si>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</si>
  <si>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</si>
  <si>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</si>
  <si>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</si>
  <si>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</si>
  <si>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</si>
  <si>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</si>
  <si>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</si>
  <si>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</si>
  <si>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</si>
  <si>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</si>
  <si>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</si>
  <si>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</si>
  <si>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</si>
  <si>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</si>
  <si>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</si>
  <si>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</si>
  <si>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</si>
  <si>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</si>
  <si>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</si>
  <si>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</si>
  <si>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</si>
  <si>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</si>
  <si>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</si>
  <si>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</si>
  <si>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</si>
  <si>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</si>
  <si>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</si>
  <si>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</si>
  <si>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</si>
  <si>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</si>
  <si>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</si>
  <si>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</si>
  <si>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</si>
  <si>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</si>
  <si>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</si>
  <si>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</si>
  <si>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</si>
  <si>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</si>
  <si>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</si>
  <si>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</si>
  <si>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</si>
  <si>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</si>
  <si>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</si>
  <si>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</si>
  <si>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</si>
  <si>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</si>
  <si>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</si>
  <si>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</si>
  <si>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</si>
  <si>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</si>
  <si>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</si>
  <si>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</si>
  <si>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</si>
  <si>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</si>
  <si>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</si>
  <si>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</si>
  <si>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</si>
  <si>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</si>
  <si>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</si>
  <si>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</si>
  <si>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</si>
  <si>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</si>
  <si>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</si>
  <si>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</si>
  <si>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</si>
  <si>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</si>
  <si>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</si>
  <si>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</si>
  <si>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</si>
  <si>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</si>
  <si>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</si>
  <si>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</si>
  <si>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</si>
  <si>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</si>
  <si>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</si>
  <si>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</si>
  <si>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</si>
  <si>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</si>
  <si>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</si>
  <si>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</si>
  <si>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</si>
  <si>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</si>
  <si>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</si>
  <si>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</si>
  <si>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</si>
  <si>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</si>
  <si>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</si>
  <si>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</si>
  <si>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</si>
  <si>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</si>
  <si>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</si>
  <si>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</si>
  <si>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</si>
  <si>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</si>
  <si>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</si>
  <si>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</si>
  <si>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</si>
  <si>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</si>
  <si>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</si>
  <si>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</si>
  <si>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</si>
  <si>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</si>
  <si>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</si>
  <si>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</si>
  <si>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</si>
  <si>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</si>
  <si>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</si>
  <si>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</si>
  <si>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</si>
  <si>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</si>
  <si>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</si>
  <si>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</si>
  <si>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</si>
  <si>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</si>
  <si>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</si>
  <si>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</si>
  <si>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</si>
  <si>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</si>
  <si>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</si>
  <si>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</si>
  <si>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</si>
  <si>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</si>
  <si>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</si>
  <si>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</si>
  <si>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</si>
  <si>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</si>
  <si>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</si>
  <si>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</si>
  <si>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</si>
  <si>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</si>
  <si>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</si>
  <si>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</si>
  <si>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</si>
  <si>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</si>
  <si>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</si>
  <si>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</si>
  <si>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</si>
  <si>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</si>
  <si>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</si>
  <si>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</si>
  <si>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</si>
  <si>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</si>
  <si>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</si>
  <si>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</si>
  <si>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</si>
  <si>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</si>
  <si>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</si>
  <si>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</si>
  <si>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</si>
  <si>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</si>
  <si>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</si>
  <si>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</si>
  <si>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</si>
  <si>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</si>
  <si>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</si>
  <si>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</si>
  <si>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</si>
  <si>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</si>
  <si>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</si>
  <si>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</si>
  <si>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</si>
  <si>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</si>
  <si>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</si>
  <si>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</si>
  <si>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</si>
  <si>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</si>
  <si>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</si>
  <si>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</si>
  <si>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</si>
  <si>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</si>
  <si>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</si>
  <si>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</si>
  <si>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</si>
  <si>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</si>
  <si>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</si>
  <si>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</si>
  <si>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</si>
  <si>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</si>
  <si>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</si>
  <si>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</si>
  <si>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</si>
  <si>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</si>
  <si>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</si>
  <si>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</si>
  <si>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</si>
  <si>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</si>
  <si>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</si>
  <si>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</si>
  <si>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</si>
  <si>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</si>
  <si>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</si>
  <si>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</si>
  <si>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</si>
  <si>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</si>
  <si>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</si>
  <si>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</si>
  <si>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</si>
  <si>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</si>
  <si>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</si>
  <si>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</si>
  <si>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</si>
  <si>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</si>
  <si>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</si>
  <si>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</si>
  <si>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</si>
  <si>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</si>
  <si>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</si>
  <si>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</si>
  <si>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</si>
  <si>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</si>
  <si>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</si>
  <si>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</si>
  <si>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</si>
  <si>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</si>
  <si>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</si>
  <si>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</si>
  <si>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</si>
  <si>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</si>
  <si>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</si>
  <si>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</si>
  <si>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</si>
  <si>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</si>
  <si>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</si>
  <si>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</si>
  <si>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</si>
  <si>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</si>
  <si>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</si>
  <si>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</si>
  <si>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</si>
  <si>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</si>
  <si>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</si>
  <si>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</si>
  <si>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</si>
  <si>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</si>
  <si>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</si>
  <si>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</si>
  <si>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</si>
  <si>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</si>
  <si>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</si>
  <si>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</si>
  <si>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</si>
  <si>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</si>
  <si>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</si>
  <si>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</si>
  <si>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</si>
  <si>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</si>
  <si>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</si>
  <si>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</si>
  <si>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</si>
  <si>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</si>
  <si>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</si>
  <si>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</si>
  <si>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</si>
  <si>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</si>
  <si>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</si>
  <si>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</si>
  <si>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</si>
  <si>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</si>
  <si>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</si>
  <si>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</si>
  <si>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</si>
  <si>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</si>
  <si>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</si>
  <si>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</si>
  <si>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</si>
  <si>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</si>
  <si>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</si>
  <si>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</si>
  <si>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</si>
  <si>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</si>
  <si>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</si>
  <si>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</si>
  <si>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</si>
  <si>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</si>
  <si>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</si>
  <si>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</si>
  <si>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</si>
  <si>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</si>
  <si>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</si>
  <si>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</si>
  <si>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</si>
  <si>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</si>
  <si>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</si>
  <si>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</si>
  <si>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</si>
  <si>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</si>
  <si>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</si>
  <si>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</si>
  <si>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</si>
  <si>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</si>
  <si>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</si>
  <si>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</si>
  <si>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</si>
  <si>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</si>
  <si>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</si>
  <si>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</si>
  <si>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</si>
  <si>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</si>
  <si>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</si>
  <si>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</si>
  <si>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</si>
  <si>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</si>
  <si>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</si>
  <si>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</si>
  <si>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</si>
  <si>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</si>
  <si>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</si>
  <si>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</si>
  <si>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</si>
  <si>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</si>
  <si>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</si>
  <si>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</si>
  <si>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</si>
  <si>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</si>
  <si>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</si>
  <si>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</si>
  <si>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</si>
  <si>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</si>
  <si>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</si>
  <si>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</si>
  <si>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</si>
  <si>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</si>
  <si>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</si>
  <si>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</si>
  <si>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</si>
  <si>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</si>
  <si>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</si>
  <si>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</si>
  <si>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</si>
  <si>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</si>
  <si>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</si>
  <si>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</si>
  <si>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</si>
  <si>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</si>
  <si>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</si>
  <si>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</si>
  <si>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</si>
  <si>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</si>
  <si>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</si>
  <si>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</si>
  <si>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</si>
  <si>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</si>
  <si>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</si>
  <si>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</si>
  <si>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</si>
  <si>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</si>
  <si>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</si>
  <si>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</si>
  <si>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</si>
  <si>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</si>
  <si>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</si>
  <si>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</si>
  <si>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</si>
  <si>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</si>
  <si>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</si>
  <si>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</si>
  <si>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</si>
  <si>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</si>
  <si>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</si>
  <si>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</si>
  <si>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</si>
  <si>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</si>
  <si>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</si>
  <si>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</si>
  <si>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</si>
  <si>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</si>
  <si>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</si>
  <si>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</si>
  <si>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</si>
  <si>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</si>
  <si>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</si>
  <si>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</si>
  <si>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</si>
  <si>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</si>
  <si>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</si>
  <si>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</si>
  <si>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</si>
  <si>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</si>
  <si>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</si>
  <si>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</si>
  <si>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</si>
  <si>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</si>
  <si>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</si>
  <si>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</si>
  <si>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</si>
  <si>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</si>
  <si>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</si>
  <si>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</si>
  <si>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</si>
  <si>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</si>
  <si>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</si>
  <si>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</si>
  <si>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</si>
  <si>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</si>
  <si>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</si>
  <si>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</si>
  <si>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</si>
  <si>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</si>
  <si>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</si>
  <si>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</si>
  <si>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</si>
  <si>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</si>
  <si>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</si>
  <si>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</si>
  <si>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</si>
  <si>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</si>
  <si>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</si>
  <si>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</si>
  <si>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</si>
  <si>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</si>
  <si>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</si>
  <si>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</si>
  <si>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</si>
  <si>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</si>
  <si>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</si>
  <si>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</si>
  <si>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</si>
  <si>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</si>
  <si>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</si>
  <si>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</si>
  <si>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</si>
  <si>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</si>
  <si>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</si>
  <si>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</si>
  <si>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</si>
  <si>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</si>
  <si>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</si>
  <si>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</si>
  <si>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</si>
  <si>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</si>
  <si>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</si>
  <si>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</si>
  <si>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</si>
  <si>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</si>
  <si>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</si>
  <si>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</si>
  <si>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</si>
  <si>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</si>
  <si>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</si>
  <si>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</si>
  <si>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</si>
  <si>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</si>
  <si>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</si>
  <si>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</si>
  <si>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</si>
  <si>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</si>
  <si>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</si>
  <si>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</si>
  <si>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</si>
  <si>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</si>
  <si>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</si>
  <si>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</si>
  <si>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</si>
  <si>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</si>
  <si>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</si>
  <si>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</si>
  <si>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</si>
  <si>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</si>
  <si>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</si>
  <si>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</si>
  <si>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</si>
  <si>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</si>
  <si>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</si>
  <si>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</si>
  <si>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</si>
  <si>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</si>
  <si>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</si>
  <si>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</si>
  <si>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</si>
  <si>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</si>
  <si>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</si>
  <si>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</si>
  <si>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</si>
  <si>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</si>
  <si>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</si>
  <si>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</si>
  <si>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</si>
  <si>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</si>
  <si>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</si>
  <si>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</si>
  <si>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</si>
  <si>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</si>
  <si>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</si>
  <si>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</si>
  <si>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</si>
  <si>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</si>
  <si>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</si>
  <si>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</si>
  <si>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</si>
  <si>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</si>
  <si>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</si>
  <si>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</si>
  <si>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</si>
  <si>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</si>
  <si>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</si>
  <si>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</si>
  <si>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</si>
  <si>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</si>
  <si>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</si>
  <si>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</si>
  <si>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</si>
  <si>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</si>
  <si>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</si>
  <si>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</si>
  <si>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</si>
  <si>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</si>
  <si>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</si>
  <si>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</si>
  <si>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</si>
  <si>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</si>
  <si>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</si>
  <si>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</si>
  <si>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</si>
  <si>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</si>
  <si>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</si>
  <si>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</si>
  <si>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</si>
  <si>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</si>
  <si>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</si>
  <si>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</si>
  <si>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</si>
  <si>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</si>
  <si>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</si>
  <si>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</si>
  <si>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</si>
  <si>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</si>
  <si>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</si>
  <si>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</si>
  <si>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</si>
  <si>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</si>
  <si>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</si>
  <si>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</si>
  <si>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</si>
  <si>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</si>
  <si>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</si>
  <si>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</si>
  <si>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</si>
  <si>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</si>
  <si>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</si>
  <si>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</si>
  <si>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</si>
  <si>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</si>
  <si>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</si>
  <si>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</si>
  <si>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</si>
  <si>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</si>
  <si>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</si>
  <si>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</si>
  <si>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</si>
  <si>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</si>
  <si>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</si>
  <si>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</si>
  <si>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</si>
  <si>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</si>
  <si>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</si>
  <si>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</si>
  <si>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</si>
  <si>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</si>
  <si>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</si>
  <si>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</si>
  <si>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</si>
  <si>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</si>
  <si>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</si>
  <si>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</si>
  <si>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</si>
  <si>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</si>
  <si>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</si>
  <si>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</si>
  <si>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</si>
  <si>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</si>
  <si>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</si>
  <si>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</si>
  <si>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</si>
  <si>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</si>
  <si>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</si>
  <si>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</si>
  <si>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</si>
  <si>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</si>
  <si>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</si>
  <si>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</si>
  <si>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</si>
  <si>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</si>
  <si>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</si>
  <si>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</si>
  <si>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</si>
  <si>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</si>
  <si>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</si>
  <si>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</si>
  <si>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</si>
  <si>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</si>
  <si>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</si>
  <si>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</si>
  <si>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</si>
  <si>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</si>
  <si>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</si>
  <si>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</si>
  <si>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</si>
  <si>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</si>
  <si>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</si>
  <si>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</si>
  <si>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</si>
  <si>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</si>
  <si>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</si>
  <si>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</si>
  <si>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</si>
  <si>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</si>
  <si>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</si>
  <si>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</si>
  <si>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</si>
  <si>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</si>
  <si>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</si>
  <si>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</si>
  <si>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</si>
  <si>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</si>
  <si>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</si>
  <si>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</si>
  <si>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</si>
  <si>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</si>
  <si>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</si>
  <si>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</si>
  <si>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</si>
  <si>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</si>
  <si>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</si>
  <si>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</si>
  <si>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</si>
  <si>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</si>
  <si>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</si>
  <si>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</si>
  <si>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</si>
  <si>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</si>
  <si>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</si>
  <si>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</si>
  <si>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</si>
  <si>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</si>
  <si>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</si>
  <si>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</si>
  <si>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</si>
  <si>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</si>
  <si>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</si>
  <si>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</si>
  <si>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</si>
  <si>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</si>
  <si>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</si>
  <si>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</si>
  <si>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</si>
  <si>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</si>
  <si>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</si>
  <si>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</si>
  <si>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</si>
  <si>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</si>
  <si>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</si>
  <si>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</si>
  <si>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</si>
  <si>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</si>
  <si>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</si>
  <si>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</si>
  <si>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</si>
  <si>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</si>
  <si>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</si>
  <si>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</si>
  <si>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</si>
  <si>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</si>
  <si>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</si>
  <si>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</si>
  <si>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</si>
  <si>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</si>
  <si>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</si>
  <si>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</si>
  <si>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</si>
  <si>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</si>
  <si>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</si>
  <si>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</si>
  <si>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</si>
  <si>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</si>
  <si>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</si>
  <si>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</si>
  <si>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</si>
  <si>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</si>
  <si>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</si>
  <si>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</si>
  <si>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</si>
  <si>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</si>
  <si>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</si>
  <si>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</si>
  <si>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</si>
  <si>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</si>
  <si>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</si>
  <si>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</si>
  <si>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</si>
  <si>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</si>
  <si>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</si>
  <si>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</si>
  <si>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</si>
  <si>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</si>
  <si>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</si>
  <si>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</si>
  <si>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</si>
  <si>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</si>
  <si>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</si>
  <si>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</si>
  <si>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</si>
  <si>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</si>
  <si>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</si>
  <si>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</si>
  <si>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</si>
  <si>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</si>
  <si>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</si>
  <si>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</si>
  <si>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</si>
  <si>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</si>
  <si>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</si>
  <si>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</si>
  <si>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</si>
  <si>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</si>
  <si>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</si>
  <si>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</si>
  <si>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</si>
  <si>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</si>
  <si>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</si>
  <si>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</si>
  <si>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</si>
  <si>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</si>
  <si>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</si>
  <si>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</si>
  <si>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</si>
  <si>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</si>
  <si>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</si>
  <si>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</si>
  <si>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</si>
  <si>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</si>
  <si>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</si>
  <si>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</si>
  <si>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</si>
  <si>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</si>
  <si>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</si>
  <si>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</si>
  <si>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</si>
  <si>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</si>
  <si>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</si>
  <si>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</si>
  <si>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</si>
  <si>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</si>
  <si>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</si>
  <si>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</si>
  <si>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</si>
  <si>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</si>
  <si>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</si>
  <si>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</si>
  <si>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</si>
  <si>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</si>
  <si>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</si>
  <si>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</si>
  <si>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</si>
  <si>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</si>
  <si>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</si>
  <si>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</si>
  <si>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</si>
  <si>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</si>
  <si>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</si>
  <si>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</si>
  <si>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</si>
  <si>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</si>
  <si>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</si>
  <si>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</si>
  <si>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</si>
  <si>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</si>
  <si>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</si>
  <si>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</si>
  <si>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</si>
  <si>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</si>
  <si>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</si>
  <si>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</si>
  <si>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</si>
  <si>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</si>
  <si>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</si>
  <si>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</si>
  <si>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</si>
  <si>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</si>
  <si>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</si>
  <si>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</si>
  <si>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</si>
  <si>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</si>
  <si>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</si>
  <si>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</si>
  <si>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</si>
  <si>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</si>
  <si>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</si>
  <si>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</si>
  <si>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</si>
  <si>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</si>
  <si>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</si>
  <si>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</si>
  <si>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</si>
  <si>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</si>
  <si>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</si>
  <si>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</si>
  <si>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</si>
  <si>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</si>
  <si>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</si>
  <si>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</si>
  <si>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</si>
  <si>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</si>
  <si>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</si>
  <si>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</si>
  <si>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</si>
  <si>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</si>
  <si>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</si>
  <si>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</si>
  <si>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</si>
  <si>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</si>
  <si>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</si>
  <si>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</si>
  <si>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</si>
  <si>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</si>
  <si>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</si>
  <si>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</si>
  <si>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</si>
  <si>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</si>
  <si>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</si>
  <si>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</si>
  <si>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</si>
  <si>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</si>
  <si>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</si>
  <si>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</si>
  <si>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</si>
  <si>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</si>
  <si>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</si>
  <si>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</si>
  <si>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</si>
  <si>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</si>
  <si>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</si>
  <si>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</si>
  <si>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</si>
  <si>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</si>
  <si>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</si>
  <si>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</si>
  <si>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</si>
  <si>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</si>
  <si>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</si>
  <si>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</si>
  <si>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</si>
  <si>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</si>
  <si>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</si>
  <si>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</si>
  <si>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</si>
  <si>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</si>
  <si>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</si>
  <si>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</si>
  <si>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</si>
  <si>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</si>
  <si>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</si>
  <si>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</si>
  <si>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</si>
  <si>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</si>
  <si>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</si>
  <si>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</si>
  <si>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</si>
  <si>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</si>
  <si>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</si>
  <si>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</si>
  <si>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</si>
  <si>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</si>
  <si>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</si>
  <si>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</si>
  <si>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</si>
  <si>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</si>
  <si>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</si>
  <si>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</si>
  <si>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</si>
  <si>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</si>
  <si>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</si>
  <si>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</si>
  <si>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</si>
  <si>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</si>
  <si>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</si>
  <si>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</si>
  <si>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</si>
  <si>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</si>
  <si>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</si>
  <si>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</si>
  <si>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</si>
  <si>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</si>
  <si>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</si>
  <si>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</si>
  <si>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</si>
  <si>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</si>
  <si>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</si>
  <si>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</si>
  <si>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</si>
  <si>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</si>
  <si>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</si>
  <si>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</si>
  <si>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</si>
  <si>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</si>
  <si>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</si>
  <si>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</si>
  <si>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</si>
  <si>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</si>
  <si>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</si>
  <si>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</si>
  <si>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</si>
  <si>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</si>
  <si>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</si>
  <si>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</si>
  <si>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</si>
  <si>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</si>
  <si>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</si>
  <si>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</si>
  <si>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</si>
  <si>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</si>
  <si>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</si>
  <si>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</si>
  <si>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</si>
  <si>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</si>
  <si>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</si>
  <si>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</si>
  <si>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</si>
  <si>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</si>
  <si>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</si>
  <si>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</si>
  <si>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</si>
  <si>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</si>
  <si>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</si>
  <si>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</si>
  <si>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</si>
  <si>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</si>
  <si>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</si>
  <si>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</si>
  <si>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</si>
  <si>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</si>
  <si>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</si>
  <si>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</si>
  <si>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</si>
  <si>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</si>
  <si>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</si>
  <si>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</si>
  <si>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</si>
  <si>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</si>
  <si>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</si>
  <si>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</si>
  <si>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</si>
  <si>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</si>
  <si>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</si>
  <si>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</si>
  <si>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</si>
  <si>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</si>
  <si>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</si>
  <si>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</si>
  <si>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</si>
  <si>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</si>
  <si>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</si>
  <si>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</si>
  <si>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</si>
  <si>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</si>
  <si>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</si>
  <si>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</si>
  <si>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</si>
  <si>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</si>
  <si>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</si>
  <si>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</si>
  <si>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</si>
  <si>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</si>
  <si>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</si>
  <si>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</si>
  <si>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</si>
  <si>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</si>
  <si>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</si>
  <si>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</si>
  <si>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</si>
  <si>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</si>
  <si>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</si>
  <si>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</si>
  <si>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</si>
  <si>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</si>
  <si>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</si>
  <si>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</si>
  <si>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</si>
  <si>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</si>
  <si>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</si>
  <si>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</si>
  <si>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</si>
  <si>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</si>
  <si>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</si>
  <si>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</si>
  <si>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</si>
  <si>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</si>
  <si>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</si>
  <si>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</si>
  <si>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</si>
  <si>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</si>
  <si>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</si>
  <si>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</si>
  <si>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</si>
  <si>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</si>
  <si>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</si>
  <si>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</si>
  <si>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</si>
  <si>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</si>
  <si>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</si>
  <si>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</si>
  <si>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</si>
  <si>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</si>
  <si>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</si>
  <si>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</si>
  <si>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</si>
  <si>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</si>
  <si>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</si>
  <si>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</si>
  <si>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</si>
  <si>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</si>
  <si>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</si>
  <si>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</si>
  <si>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</si>
  <si>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</si>
  <si>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</si>
  <si>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</si>
  <si>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</si>
  <si>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</si>
  <si>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</si>
  <si>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</si>
  <si>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</si>
  <si>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</si>
  <si>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</si>
  <si>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</si>
  <si>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</si>
  <si>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</si>
  <si>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</si>
  <si>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</si>
  <si>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</si>
  <si>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</si>
  <si>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</si>
  <si>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</si>
  <si>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</si>
  <si>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</si>
  <si>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</si>
  <si>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</si>
  <si>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</si>
  <si>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</si>
  <si>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</si>
  <si>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</si>
  <si>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</si>
  <si>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</si>
  <si>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</si>
  <si>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</si>
  <si>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</si>
  <si>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</si>
  <si>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</si>
  <si>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</si>
  <si>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</si>
  <si>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</si>
  <si>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</si>
  <si>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</si>
  <si>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</si>
  <si>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</si>
  <si>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</si>
  <si>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</si>
  <si>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</si>
  <si>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</si>
  <si>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</si>
  <si>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</si>
  <si>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</si>
  <si>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</si>
  <si>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</si>
  <si>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</si>
  <si>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</si>
  <si>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</si>
  <si>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</si>
  <si>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</si>
  <si>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</si>
  <si>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</si>
  <si>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</si>
  <si>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</si>
  <si>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</si>
  <si>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</si>
  <si>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</si>
  <si>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</si>
  <si>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</si>
  <si>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</si>
  <si>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</si>
  <si>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</si>
  <si>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</si>
  <si>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</si>
  <si>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</si>
  <si>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</si>
  <si>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</si>
  <si>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</si>
  <si>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</si>
  <si>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</si>
  <si>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</si>
  <si>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</si>
  <si>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</si>
  <si>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</si>
  <si>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</si>
  <si>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</si>
  <si>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</si>
  <si>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</si>
  <si>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</si>
  <si>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</si>
  <si>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</si>
  <si>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</si>
  <si>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</si>
  <si>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</si>
  <si>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</si>
  <si>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</si>
  <si>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</si>
  <si>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</si>
  <si>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</si>
  <si>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</si>
  <si>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</si>
  <si>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</si>
  <si>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</si>
  <si>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</si>
  <si>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</si>
  <si>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</si>
  <si>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</si>
  <si>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</si>
  <si>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</si>
  <si>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</si>
  <si>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</si>
  <si>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</si>
  <si>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</si>
  <si>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</si>
  <si>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</si>
  <si>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</si>
  <si>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</si>
  <si>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</si>
  <si>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</si>
  <si>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</si>
  <si>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</si>
  <si>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</si>
  <si>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</si>
  <si>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</si>
  <si>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</si>
  <si>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</si>
  <si>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</si>
  <si>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</si>
  <si>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</si>
  <si>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</si>
  <si>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</si>
  <si>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</si>
  <si>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</si>
  <si>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</si>
  <si>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</si>
  <si>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</si>
  <si>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</si>
  <si>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</si>
  <si>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</si>
  <si>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</si>
  <si>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</si>
  <si>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</si>
  <si>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</si>
  <si>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</si>
  <si>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</si>
  <si>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</si>
  <si>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</si>
  <si>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</si>
  <si>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</si>
  <si>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</si>
  <si>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</si>
  <si>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</si>
  <si>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</si>
  <si>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</si>
  <si>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</si>
  <si>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</si>
  <si>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</si>
  <si>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</si>
  <si>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</si>
  <si>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</si>
  <si>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</si>
  <si>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</si>
  <si>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</si>
  <si>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</si>
  <si>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</si>
  <si>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</si>
  <si>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</si>
  <si>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</si>
  <si>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</si>
  <si>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</si>
  <si>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</si>
  <si>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</si>
  <si>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</si>
  <si>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</si>
  <si>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</si>
  <si>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</si>
  <si>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</si>
  <si>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</si>
  <si>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</si>
  <si>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</si>
  <si>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</si>
  <si>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</si>
  <si>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</si>
  <si>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</si>
  <si>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</si>
  <si>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</si>
  <si>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</si>
  <si>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</si>
  <si>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</si>
  <si>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</si>
  <si>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</si>
  <si>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</si>
  <si>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</si>
  <si>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</si>
  <si>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</si>
  <si>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</si>
  <si>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</si>
  <si>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</si>
  <si>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</si>
  <si>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</si>
  <si>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</si>
  <si>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</si>
  <si>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</si>
  <si>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</si>
  <si>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</si>
  <si>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</si>
  <si>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</si>
  <si>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</si>
  <si>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</si>
  <si>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</si>
  <si>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</si>
  <si>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</si>
  <si>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</si>
  <si>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</si>
  <si>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</si>
  <si>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</si>
  <si>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</si>
  <si>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</si>
  <si>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</si>
  <si>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</si>
  <si>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</si>
  <si>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</si>
  <si>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</si>
  <si>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</si>
  <si>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</si>
  <si>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</si>
  <si>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</si>
  <si>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</si>
  <si>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</si>
  <si>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</si>
  <si>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</si>
  <si>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</si>
  <si>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</si>
  <si>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</si>
  <si>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</si>
  <si>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</si>
  <si>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</si>
  <si>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</si>
  <si>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</si>
  <si>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</si>
  <si>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</si>
  <si>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</si>
  <si>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</si>
  <si>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</si>
  <si>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</si>
  <si>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</si>
  <si>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</si>
  <si>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</si>
  <si>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</si>
  <si>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</si>
  <si>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</si>
  <si>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</si>
  <si>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</si>
  <si>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</si>
  <si>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</si>
  <si>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</si>
  <si>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</si>
  <si>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</si>
  <si>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</si>
  <si>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</si>
  <si>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</si>
  <si>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</si>
  <si>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</si>
  <si>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</si>
  <si>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</si>
  <si>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</si>
  <si>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</si>
  <si>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</si>
  <si>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</si>
  <si>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</si>
  <si>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</si>
  <si>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</si>
  <si>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</si>
  <si>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</si>
  <si>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</si>
  <si>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</si>
  <si>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</si>
  <si>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</si>
  <si>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</si>
  <si>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</si>
  <si>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</si>
  <si>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</si>
  <si>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</si>
  <si>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</si>
  <si>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</si>
  <si>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</si>
  <si>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</si>
  <si>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</si>
  <si>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</si>
  <si>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</si>
  <si>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</si>
  <si>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</si>
  <si>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</si>
  <si>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</si>
  <si>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</si>
  <si>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</si>
  <si>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</si>
  <si>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</si>
  <si>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</si>
  <si>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</si>
  <si>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</si>
  <si>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</si>
  <si>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</si>
  <si>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</si>
  <si>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</si>
  <si>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</si>
  <si>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</si>
  <si>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</si>
  <si>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</si>
  <si>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</si>
  <si>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</si>
  <si>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</si>
  <si>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</si>
  <si>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</si>
  <si>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</si>
  <si>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</si>
  <si>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</si>
  <si>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</si>
  <si>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</si>
  <si>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</si>
  <si>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</si>
  <si>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</si>
  <si>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</si>
  <si>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</si>
  <si>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</si>
  <si>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</si>
  <si>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</si>
  <si>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</si>
  <si>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</si>
  <si>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</si>
  <si>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</si>
  <si>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</si>
  <si>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</si>
  <si>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</si>
  <si>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</si>
  <si>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</si>
  <si>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</si>
  <si>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</si>
  <si>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</si>
  <si>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</si>
  <si>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</si>
  <si>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</si>
  <si>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</si>
  <si>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</si>
  <si>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</si>
  <si>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</si>
  <si>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</si>
  <si>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</si>
  <si>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</si>
  <si>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</si>
  <si>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</si>
  <si>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</si>
  <si>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</si>
  <si>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</si>
  <si>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</si>
  <si>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</si>
  <si>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</si>
  <si>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</si>
  <si>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</si>
  <si>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</si>
  <si>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</si>
  <si>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</si>
  <si>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</si>
  <si>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</si>
  <si>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</si>
  <si>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</si>
  <si>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</si>
  <si>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</si>
  <si>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</si>
  <si>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</si>
  <si>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</si>
  <si>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</si>
  <si>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</si>
  <si>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</si>
  <si>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</si>
  <si>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</si>
  <si>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</si>
  <si>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</si>
  <si>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</si>
  <si>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</si>
  <si>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</si>
  <si>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</si>
  <si>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</si>
  <si>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</si>
  <si>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</si>
  <si>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</si>
  <si>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</si>
  <si>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</si>
  <si>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</si>
  <si>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</si>
  <si>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</si>
  <si>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</si>
  <si>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</si>
  <si>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</si>
  <si>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</si>
  <si>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</si>
  <si>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</si>
  <si>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</si>
  <si>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</si>
  <si>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</si>
  <si>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</si>
  <si>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</si>
  <si>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</si>
  <si>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</si>
  <si>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</si>
  <si>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</si>
  <si>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</si>
  <si>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</si>
  <si>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</si>
  <si>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</si>
  <si>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</si>
  <si>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</si>
  <si>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</si>
  <si>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</si>
  <si>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</si>
  <si>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</si>
  <si>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</si>
  <si>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</si>
  <si>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</si>
  <si>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</si>
  <si>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</si>
  <si>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</si>
  <si>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</si>
  <si>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</si>
  <si>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</si>
  <si>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</si>
  <si>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</si>
  <si>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</si>
  <si>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</si>
  <si>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</si>
  <si>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</si>
  <si>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</si>
  <si>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</si>
  <si>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</si>
  <si>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</si>
  <si>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</si>
  <si>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</si>
  <si>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</si>
  <si>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</si>
  <si>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</si>
  <si>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</si>
  <si>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</si>
  <si>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</si>
  <si>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</si>
  <si>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</si>
  <si>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</si>
  <si>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</si>
  <si>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</si>
  <si>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</si>
  <si>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</si>
  <si>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</si>
  <si>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</si>
  <si>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</si>
  <si>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</si>
  <si>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</si>
  <si>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</si>
  <si>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</si>
  <si>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</si>
  <si>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</si>
  <si>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</si>
  <si>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</si>
  <si>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</si>
  <si>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</si>
  <si>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</si>
  <si>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</si>
  <si>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</si>
  <si>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</si>
  <si>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</si>
  <si>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</si>
  <si>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</si>
  <si>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</si>
  <si>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</si>
  <si>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</si>
  <si>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</si>
  <si>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</si>
  <si>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</si>
  <si>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</si>
  <si>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</si>
  <si>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</si>
  <si>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</si>
  <si>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</si>
  <si>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</si>
  <si>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</si>
  <si>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</si>
  <si>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</si>
  <si>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</si>
  <si>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</si>
  <si>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</si>
  <si>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</si>
  <si>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</si>
  <si>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</si>
  <si>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</si>
  <si>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</si>
  <si>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</si>
  <si>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</si>
  <si>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</si>
  <si>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</si>
  <si>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</si>
  <si>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</si>
  <si>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</si>
  <si>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</si>
  <si>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</si>
  <si>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</si>
  <si>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</si>
  <si>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</si>
  <si>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</si>
  <si>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</si>
  <si>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</si>
  <si>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</si>
  <si>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</si>
  <si>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</si>
  <si>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</si>
  <si>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</si>
  <si>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</si>
  <si>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</si>
  <si>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</si>
  <si>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</si>
  <si>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</si>
  <si>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</si>
  <si>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</si>
  <si>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</si>
  <si>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</si>
  <si>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</si>
  <si>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</si>
  <si>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</si>
  <si>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</si>
  <si>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</si>
  <si>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</si>
  <si>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</si>
  <si>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</si>
  <si>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</si>
  <si>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</si>
  <si>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</si>
  <si>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</si>
  <si>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</si>
  <si>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</si>
  <si>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</si>
  <si>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</si>
  <si>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</si>
  <si>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</si>
  <si>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</si>
  <si>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</si>
  <si>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</si>
  <si>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</si>
  <si>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</si>
  <si>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</si>
  <si>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</si>
  <si>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</si>
  <si>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</si>
  <si>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</si>
  <si>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</si>
  <si>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</si>
  <si>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</si>
  <si>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</si>
  <si>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</si>
  <si>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</si>
  <si>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</si>
  <si>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</si>
  <si>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</si>
  <si>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</si>
  <si>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</si>
  <si>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</si>
  <si>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</si>
  <si>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</si>
  <si>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</si>
  <si>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</si>
  <si>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</si>
  <si>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</si>
  <si>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</si>
  <si>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</si>
  <si>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</si>
  <si>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</si>
  <si>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</si>
  <si>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</si>
  <si>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</si>
  <si>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</si>
  <si>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</si>
  <si>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</si>
  <si>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</si>
  <si>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</si>
  <si>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</si>
  <si>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</si>
  <si>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</si>
  <si>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</si>
  <si>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</si>
  <si>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</si>
  <si>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</si>
  <si>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</si>
  <si>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</si>
  <si>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</si>
  <si>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</si>
  <si>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</si>
  <si>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</si>
  <si>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</si>
  <si>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</si>
  <si>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</si>
  <si>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</si>
  <si>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</si>
  <si>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</si>
  <si>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</si>
  <si>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</si>
  <si>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</si>
  <si>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</si>
  <si>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</si>
  <si>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</si>
  <si>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</si>
  <si>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</si>
  <si>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</si>
  <si>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</si>
  <si>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</si>
  <si>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</si>
  <si>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</si>
  <si>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</si>
  <si>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</si>
  <si>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</si>
  <si>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</si>
  <si>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</si>
  <si>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</si>
  <si>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</si>
  <si>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</si>
  <si>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</si>
  <si>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</si>
  <si>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</si>
  <si>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</si>
  <si>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</si>
  <si>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</si>
  <si>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</si>
  <si>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</si>
  <si>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</si>
  <si>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</si>
  <si>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</si>
  <si>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</si>
  <si>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</si>
  <si>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</si>
  <si>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</si>
  <si>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</si>
  <si>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</si>
  <si>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</si>
  <si>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</si>
  <si>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</si>
  <si>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</si>
  <si>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</si>
  <si>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</si>
  <si>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</si>
  <si>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</si>
  <si>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</si>
  <si>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</si>
  <si>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</si>
  <si>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</si>
  <si>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</si>
  <si>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</si>
  <si>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</si>
  <si>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</si>
  <si>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</si>
  <si>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</si>
  <si>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</si>
  <si>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</si>
  <si>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</si>
  <si>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</si>
  <si>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</si>
  <si>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</si>
  <si>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</si>
  <si>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</si>
  <si>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</si>
  <si>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</si>
  <si>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</si>
  <si>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</si>
  <si>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</si>
  <si>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</si>
  <si>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</si>
  <si>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</si>
  <si>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</si>
  <si>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</si>
  <si>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</si>
  <si>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</si>
  <si>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</si>
  <si>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</si>
  <si>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</si>
  <si>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</si>
  <si>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</si>
  <si>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</si>
  <si>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</si>
  <si>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</si>
  <si>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</si>
  <si>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</si>
  <si>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</si>
  <si>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</si>
  <si>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</si>
  <si>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</si>
  <si>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</si>
  <si>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</si>
  <si>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</si>
  <si>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</si>
  <si>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</si>
  <si>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</si>
  <si>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</si>
  <si>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</si>
  <si>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</si>
  <si>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</si>
  <si>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</si>
  <si>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</si>
  <si>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</si>
  <si>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</si>
  <si>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</si>
  <si>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</si>
  <si>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</si>
  <si>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</si>
  <si>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</si>
  <si>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</si>
  <si>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</si>
  <si>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</si>
  <si>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</si>
  <si>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</si>
  <si>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</si>
  <si>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</si>
  <si>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</si>
  <si>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</si>
  <si>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</si>
  <si>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</si>
  <si>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</si>
  <si>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</si>
  <si>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</si>
  <si>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</si>
  <si>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</si>
  <si>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</si>
  <si>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</si>
  <si>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</si>
  <si>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</si>
  <si>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</si>
  <si>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</si>
  <si>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</si>
  <si>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</si>
  <si>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</si>
  <si>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</si>
  <si>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</si>
  <si>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</si>
  <si>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</si>
  <si>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</si>
  <si>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</si>
  <si>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</si>
  <si>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</si>
  <si>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</si>
  <si>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</si>
  <si>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</si>
  <si>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</si>
  <si>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</si>
  <si>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</si>
  <si>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</si>
  <si>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</si>
  <si>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</si>
  <si>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</si>
  <si>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</si>
  <si>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</si>
  <si>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</si>
  <si>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</si>
  <si>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</si>
  <si>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</si>
  <si>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</si>
  <si>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</si>
  <si>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</si>
  <si>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</si>
  <si>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</si>
  <si>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</si>
  <si>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</si>
  <si>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</si>
  <si>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</si>
  <si>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</si>
  <si>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</si>
  <si>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</si>
  <si>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</si>
  <si>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</si>
  <si>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</si>
  <si>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</si>
  <si>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</si>
  <si>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</si>
  <si>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</si>
  <si>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</si>
  <si>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</si>
  <si>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</si>
  <si>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</si>
  <si>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</si>
  <si>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</si>
  <si>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</si>
  <si>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</si>
  <si>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</si>
  <si>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</si>
  <si>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</si>
  <si>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</si>
  <si>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</si>
  <si>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</si>
  <si>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</si>
  <si>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</si>
  <si>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</si>
  <si>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</si>
  <si>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</si>
  <si>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</si>
  <si>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</si>
  <si>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</si>
  <si>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</si>
  <si>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</si>
  <si>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</si>
  <si>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</si>
  <si>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</si>
  <si>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</si>
  <si>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</si>
  <si>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</si>
  <si>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</si>
  <si>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</si>
  <si>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</si>
  <si>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</si>
  <si>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</si>
  <si>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</si>
  <si>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</si>
  <si>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</si>
  <si>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</si>
  <si>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</si>
  <si>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</si>
  <si>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</si>
  <si>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</si>
  <si>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</si>
  <si>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</si>
  <si>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</si>
  <si>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</si>
  <si>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</si>
  <si>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</si>
  <si>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</si>
  <si>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</si>
  <si>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</si>
  <si>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</si>
  <si>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</si>
  <si>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</si>
  <si>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</si>
  <si>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</si>
  <si>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</si>
  <si>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</si>
  <si>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</si>
  <si>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</si>
  <si>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</si>
  <si>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</si>
  <si>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</si>
  <si>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</si>
  <si>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</si>
  <si>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</si>
  <si>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</si>
  <si>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</si>
  <si>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</si>
  <si>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</si>
  <si>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</si>
  <si>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</si>
  <si>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</si>
  <si>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</si>
  <si>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</si>
  <si>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</si>
  <si>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</si>
  <si>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</si>
  <si>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</si>
  <si>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</si>
  <si>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</si>
  <si>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</si>
  <si>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</si>
  <si>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</si>
  <si>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</si>
  <si>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</si>
  <si>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</si>
  <si>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</si>
  <si>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</si>
  <si>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</si>
  <si>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</si>
  <si>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</si>
  <si>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</si>
  <si>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</si>
  <si>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</si>
  <si>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</si>
  <si>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</si>
  <si>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</si>
  <si>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</si>
  <si>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</si>
  <si>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</si>
  <si>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</si>
  <si>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</si>
  <si>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</si>
  <si>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</si>
  <si>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</si>
  <si>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</si>
  <si>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</si>
  <si>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</si>
  <si>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</si>
  <si>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</si>
  <si>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</si>
  <si>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</si>
  <si>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</si>
  <si>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</si>
  <si>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</si>
  <si>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</si>
  <si>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</si>
  <si>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</si>
  <si>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</si>
  <si>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</si>
  <si>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</si>
  <si>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</si>
  <si>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</si>
  <si>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</si>
  <si>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</si>
  <si>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</si>
  <si>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</si>
  <si>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</si>
  <si>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</si>
  <si>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</si>
  <si>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</si>
  <si>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</si>
  <si>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</si>
  <si>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</si>
  <si>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</si>
  <si>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</si>
  <si>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</si>
  <si>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</si>
  <si>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</si>
  <si>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</si>
  <si>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</si>
  <si>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</si>
  <si>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</si>
  <si>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</si>
  <si>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</si>
  <si>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</si>
  <si>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</si>
  <si>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</si>
  <si>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</si>
  <si>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</si>
  <si>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</si>
  <si>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</si>
  <si>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</si>
  <si>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</si>
  <si>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</si>
  <si>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</si>
  <si>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</si>
  <si>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</si>
  <si>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</si>
  <si>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</si>
  <si>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</si>
  <si>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</si>
  <si>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</si>
  <si>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</si>
  <si>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</si>
  <si>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</si>
  <si>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</si>
  <si>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</si>
  <si>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</si>
  <si>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</si>
  <si>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</si>
  <si>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</si>
  <si>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</si>
  <si>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</si>
  <si>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</si>
  <si>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</si>
  <si>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</si>
  <si>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</si>
  <si>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</si>
  <si>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</si>
  <si>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</si>
  <si>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</si>
  <si>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</si>
  <si>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</si>
  <si>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</si>
  <si>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</si>
  <si>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</si>
  <si>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</si>
  <si>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</si>
  <si>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</si>
  <si>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</si>
  <si>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</si>
  <si>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</si>
  <si>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</si>
  <si>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</si>
  <si>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</si>
  <si>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</si>
  <si>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</si>
  <si>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</si>
  <si>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</si>
  <si>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</si>
  <si>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</si>
  <si>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</si>
  <si>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</si>
  <si>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</si>
  <si>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</si>
  <si>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</si>
  <si>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</si>
  <si>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</si>
  <si>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</si>
  <si>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</si>
  <si>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</si>
  <si>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</si>
  <si>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</si>
  <si>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</si>
  <si>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</si>
  <si>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</si>
  <si>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</si>
  <si>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</si>
  <si>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</si>
  <si>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</si>
  <si>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</si>
  <si>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</si>
  <si>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</si>
  <si>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</si>
  <si>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</si>
  <si>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</si>
  <si>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</si>
  <si>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</si>
  <si>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</si>
  <si>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</si>
  <si>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</si>
  <si>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</si>
  <si>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</si>
  <si>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</si>
  <si>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</si>
  <si>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</si>
  <si>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</si>
  <si>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</si>
  <si>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</si>
  <si>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</si>
  <si>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</si>
  <si>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</si>
  <si>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</si>
  <si>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</si>
  <si>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</si>
  <si>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</si>
  <si>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</si>
  <si>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</si>
  <si>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</si>
  <si>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</si>
  <si>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</si>
  <si>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</si>
  <si>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</si>
  <si>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</si>
  <si>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</si>
  <si>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</si>
  <si>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</si>
  <si>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</si>
  <si>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</si>
  <si>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</si>
  <si>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</si>
  <si>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</si>
  <si>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</si>
  <si>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</si>
  <si>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</si>
  <si>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</si>
  <si>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</si>
  <si>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</si>
  <si>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</si>
  <si>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</si>
  <si>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</si>
  <si>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</si>
  <si>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</si>
  <si>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</si>
  <si>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</si>
  <si>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</si>
  <si>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</si>
  <si>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</si>
  <si>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</si>
  <si>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</si>
  <si>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</si>
  <si>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</si>
  <si>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</si>
  <si>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</si>
  <si>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</si>
  <si>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</si>
  <si>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</si>
  <si>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</si>
  <si>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</si>
  <si>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</si>
  <si>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</si>
  <si>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</si>
  <si>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</si>
  <si>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</si>
  <si>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</si>
  <si>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</si>
  <si>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</si>
  <si>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</si>
  <si>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</si>
  <si>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</si>
  <si>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</si>
  <si>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</si>
  <si>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</si>
  <si>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</si>
  <si>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</si>
  <si>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</si>
  <si>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</si>
  <si>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</si>
  <si>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</si>
  <si>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</si>
  <si>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</si>
  <si>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</si>
  <si>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</si>
  <si>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</si>
  <si>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</si>
  <si>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</si>
  <si>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</si>
  <si>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</si>
  <si>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</si>
  <si>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</si>
  <si>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</si>
  <si>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</si>
  <si>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</si>
  <si>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</si>
  <si>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</si>
  <si>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</si>
  <si>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</si>
  <si>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</si>
  <si>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</si>
  <si>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</si>
  <si>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</si>
  <si>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</si>
  <si>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</si>
  <si>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</si>
  <si>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</si>
  <si>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</si>
  <si>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</si>
  <si>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</si>
  <si>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</si>
  <si>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</si>
  <si>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</si>
  <si>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</si>
  <si>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</si>
  <si>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</si>
  <si>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</si>
  <si>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</si>
  <si>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</si>
  <si>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</si>
  <si>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</si>
  <si>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</si>
  <si>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</si>
  <si>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</si>
  <si>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</si>
  <si>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</si>
  <si>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</si>
  <si>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</si>
  <si>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</si>
  <si>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</si>
  <si>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</si>
  <si>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</si>
  <si>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</si>
  <si>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</si>
  <si>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</si>
  <si>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</si>
  <si>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</si>
  <si>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</si>
  <si>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</si>
  <si>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</si>
  <si>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</si>
  <si>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</si>
  <si>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</si>
  <si>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</si>
  <si>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</si>
  <si>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</si>
  <si>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</si>
  <si>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</si>
  <si>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</si>
  <si>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</si>
  <si>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</si>
  <si>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</si>
  <si>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</si>
  <si>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</si>
  <si>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</si>
  <si>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</si>
  <si>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</si>
  <si>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</si>
  <si>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</si>
  <si>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</si>
  <si>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</si>
  <si>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</si>
  <si>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</si>
  <si>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</si>
  <si>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</si>
  <si>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</si>
  <si>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</si>
  <si>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</si>
  <si>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</si>
  <si>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</si>
  <si>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</si>
  <si>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</si>
  <si>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</si>
  <si>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</si>
  <si>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</si>
  <si>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</si>
  <si>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</si>
  <si>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</si>
  <si>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</si>
  <si>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</si>
  <si>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</si>
  <si>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</si>
  <si>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</si>
  <si>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</si>
  <si>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</si>
  <si>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</si>
  <si>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</si>
  <si>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</si>
  <si>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</si>
  <si>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</si>
  <si>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</si>
  <si>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</si>
  <si>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</si>
  <si>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</si>
  <si>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</si>
  <si>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</si>
  <si>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</si>
  <si>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</si>
  <si>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</si>
  <si>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</si>
  <si>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</si>
  <si>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</si>
  <si>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</si>
  <si>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</si>
  <si>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</si>
  <si>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</si>
  <si>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</si>
  <si>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</si>
  <si>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</si>
  <si>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</si>
  <si>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</si>
  <si>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</si>
  <si>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</si>
  <si>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</si>
  <si>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</si>
  <si>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</si>
  <si>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</si>
  <si>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</si>
  <si>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</si>
  <si>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</si>
  <si>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</si>
  <si>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</si>
  <si>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</si>
  <si>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</si>
  <si>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</si>
  <si>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</si>
  <si>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</si>
  <si>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</si>
  <si>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</si>
  <si>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</si>
  <si>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</si>
  <si>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</si>
  <si>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</si>
  <si>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</si>
  <si>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</si>
  <si>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</si>
  <si>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</si>
  <si>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</si>
  <si>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</si>
  <si>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</si>
  <si>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</si>
  <si>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</si>
  <si>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</si>
  <si>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</si>
  <si>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</si>
  <si>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</si>
  <si>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</si>
  <si>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</si>
  <si>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</si>
  <si>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</si>
  <si>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</si>
  <si>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</si>
  <si>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</si>
  <si>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</si>
  <si>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</si>
  <si>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</si>
  <si>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</si>
  <si>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</si>
  <si>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</si>
  <si>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</si>
  <si>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</si>
  <si>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</si>
  <si>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</si>
  <si>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</si>
  <si>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</si>
  <si>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</si>
  <si>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</si>
  <si>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</si>
  <si>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</si>
  <si>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</si>
  <si>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</si>
  <si>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</si>
  <si>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</si>
  <si>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</si>
  <si>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</si>
  <si>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</si>
  <si>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</si>
  <si>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</si>
  <si>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</si>
  <si>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</si>
  <si>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</si>
  <si>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</si>
  <si>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</si>
  <si>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</si>
  <si>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</si>
  <si>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</si>
  <si>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</si>
  <si>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</si>
  <si>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</si>
  <si>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</si>
  <si>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</si>
  <si>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</si>
  <si>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</si>
  <si>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</si>
  <si>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</si>
  <si>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</si>
  <si>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</si>
  <si>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</si>
  <si>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</si>
  <si>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</si>
  <si>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</si>
  <si>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</si>
  <si>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</si>
  <si>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</si>
  <si>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</si>
  <si>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</si>
  <si>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</si>
  <si>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</si>
  <si>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</si>
  <si>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</si>
  <si>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</si>
  <si>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</si>
  <si>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</si>
  <si>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</si>
  <si>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</si>
  <si>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</si>
  <si>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</si>
  <si>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</si>
  <si>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</si>
  <si>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</si>
  <si>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</si>
  <si>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</si>
  <si>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</si>
  <si>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</si>
  <si>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</si>
  <si>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</si>
  <si>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</si>
  <si>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</si>
  <si>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</si>
  <si>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</si>
  <si>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</si>
  <si>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</si>
  <si>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</si>
  <si>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</si>
  <si>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</si>
  <si>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</si>
  <si>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</si>
  <si>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</si>
  <si>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</si>
  <si>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</si>
  <si>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</si>
  <si>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</si>
  <si>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</si>
  <si>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</si>
  <si>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</si>
  <si>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</si>
  <si>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</si>
  <si>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</si>
  <si>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</si>
  <si>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</si>
  <si>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</si>
  <si>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</si>
  <si>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</si>
  <si>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</si>
  <si>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</si>
  <si>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</si>
  <si>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</si>
  <si>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</si>
  <si>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</si>
  <si>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</si>
  <si>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</si>
  <si>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</si>
  <si>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</si>
  <si>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</si>
  <si>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</si>
  <si>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</si>
  <si>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</si>
  <si>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</si>
  <si>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</si>
  <si>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</si>
  <si>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</si>
  <si>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</si>
  <si>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</si>
  <si>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</si>
  <si>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</si>
  <si>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</si>
  <si>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</si>
  <si>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</si>
  <si>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</si>
  <si>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</si>
  <si>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</si>
  <si>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</si>
  <si>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</si>
  <si>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</si>
  <si>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</si>
  <si>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</si>
  <si>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</si>
  <si>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</si>
  <si>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</si>
  <si>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</si>
  <si>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</si>
  <si>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</si>
  <si>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</si>
  <si>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</si>
  <si>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</si>
  <si>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</si>
  <si>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</si>
  <si>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</si>
  <si>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</si>
  <si>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</si>
  <si>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</si>
  <si>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</si>
  <si>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</si>
  <si>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</si>
  <si>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</si>
  <si>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</si>
  <si>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</si>
  <si>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</si>
  <si>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</si>
  <si>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</si>
  <si>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</si>
  <si>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</si>
  <si>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</si>
  <si>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</si>
  <si>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</si>
  <si>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</si>
  <si>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</si>
  <si>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</si>
  <si>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</si>
  <si>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</si>
  <si>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</si>
  <si>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</si>
  <si>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</si>
  <si>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</si>
  <si>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</si>
  <si>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</si>
  <si>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</si>
  <si>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</si>
  <si>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</si>
  <si>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</si>
  <si>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</si>
  <si>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</si>
  <si>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</si>
  <si>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</si>
  <si>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</si>
  <si>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</si>
  <si>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</si>
  <si>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</si>
  <si>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</si>
  <si>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</si>
  <si>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</si>
  <si>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</si>
  <si>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</si>
  <si>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</si>
  <si>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</si>
  <si>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</si>
  <si>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</si>
  <si>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</si>
  <si>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</si>
  <si>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</si>
  <si>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</si>
  <si>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</si>
  <si>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</si>
  <si>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</si>
  <si>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</si>
  <si>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</si>
  <si>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</si>
  <si>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</si>
  <si>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</si>
  <si>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</si>
  <si>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</si>
  <si>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</si>
  <si>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</si>
  <si>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</si>
  <si>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</si>
  <si>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</si>
  <si>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</si>
  <si>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</si>
  <si>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</si>
  <si>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</si>
  <si>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</si>
  <si>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</si>
  <si>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</si>
  <si>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</si>
  <si>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</si>
  <si>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</si>
  <si>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</si>
  <si>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</si>
  <si>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</si>
  <si>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</si>
  <si>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</si>
  <si>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</si>
  <si>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</si>
  <si>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</si>
  <si>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</si>
  <si>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</si>
  <si>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</si>
  <si>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</si>
  <si>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</si>
  <si>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</si>
  <si>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</si>
  <si>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</si>
  <si>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</si>
  <si>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</si>
  <si>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</si>
  <si>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</si>
  <si>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</si>
  <si>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</si>
  <si>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</si>
  <si>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</si>
  <si>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</si>
  <si>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</si>
  <si>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</si>
  <si>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</si>
  <si>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</si>
  <si>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</si>
  <si>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</si>
  <si>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</si>
  <si>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</si>
  <si>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</si>
  <si>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</si>
  <si>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</si>
  <si>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</si>
  <si>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</si>
  <si>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</si>
  <si>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</si>
  <si>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</si>
  <si>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</si>
  <si>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</si>
  <si>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</si>
  <si>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</si>
  <si>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</si>
  <si>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</si>
  <si>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</si>
  <si>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</si>
  <si>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</si>
  <si>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</si>
  <si>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</si>
  <si>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</si>
  <si>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</si>
  <si>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</si>
  <si>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</si>
  <si>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</si>
  <si>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</si>
  <si>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</si>
  <si>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</si>
  <si>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</si>
  <si>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</si>
  <si>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</si>
  <si>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</si>
  <si>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</si>
  <si>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</si>
  <si>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</si>
  <si>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</si>
  <si>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</si>
  <si>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</si>
  <si>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</si>
  <si>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</si>
  <si>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</si>
  <si>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</si>
  <si>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</si>
  <si>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</si>
  <si>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</si>
  <si>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</si>
  <si>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</si>
  <si>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</si>
  <si>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</si>
  <si>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</si>
  <si>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</si>
  <si>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</si>
  <si>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</si>
  <si>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</si>
  <si>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</si>
  <si>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</si>
  <si>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</si>
  <si>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</si>
  <si>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</si>
  <si>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</si>
  <si>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</si>
  <si>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</si>
  <si>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</si>
  <si>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</si>
  <si>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</si>
  <si>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</si>
  <si>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</si>
  <si>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</si>
  <si>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</si>
  <si>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</si>
  <si>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</si>
  <si>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</si>
  <si>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</si>
  <si>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</si>
  <si>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</si>
  <si>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</si>
  <si>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</si>
  <si>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</si>
  <si>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</si>
  <si>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</si>
  <si>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</si>
  <si>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</si>
  <si>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</si>
  <si>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</si>
  <si>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</si>
  <si>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</si>
  <si>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</si>
  <si>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</si>
  <si>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</si>
  <si>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</si>
  <si>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</si>
  <si>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</si>
  <si>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</si>
  <si>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</si>
  <si>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</si>
  <si>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</si>
  <si>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</si>
  <si>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</si>
  <si>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</si>
  <si>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</si>
  <si>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</si>
  <si>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</si>
  <si>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</si>
  <si>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</si>
  <si>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</si>
  <si>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</si>
  <si>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</si>
  <si>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</si>
  <si>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</si>
  <si>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</si>
  <si>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</si>
  <si>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</si>
  <si>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</si>
  <si>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</si>
  <si>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</si>
  <si>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</si>
  <si>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</si>
  <si>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</si>
  <si>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</si>
  <si>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</si>
  <si>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</si>
  <si>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</si>
  <si>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</si>
  <si>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</si>
  <si>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</si>
  <si>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</si>
  <si>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</si>
  <si>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</si>
  <si>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</si>
  <si>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</si>
  <si>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</si>
  <si>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</si>
  <si>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</si>
  <si>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</si>
  <si>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</si>
  <si>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</si>
  <si>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</si>
  <si>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</si>
  <si>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</si>
  <si>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</si>
  <si>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</si>
  <si>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</si>
  <si>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</si>
  <si>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</si>
  <si>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</si>
  <si>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</si>
  <si>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</si>
  <si>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</si>
  <si>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</si>
  <si>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</si>
  <si>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</si>
  <si>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</si>
  <si>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</si>
  <si>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</si>
  <si>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</si>
  <si>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</si>
  <si>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</si>
  <si>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</si>
  <si>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</si>
  <si>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</si>
  <si>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</si>
  <si>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</si>
  <si>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</si>
  <si>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</si>
  <si>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</si>
  <si>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</si>
  <si>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</si>
  <si>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</si>
  <si>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</si>
  <si>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</si>
  <si>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</si>
  <si>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</si>
  <si>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</si>
  <si>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</si>
  <si>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</si>
  <si>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</si>
  <si>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</si>
  <si>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</si>
  <si>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</si>
  <si>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</si>
  <si>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</si>
  <si>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</si>
  <si>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</si>
  <si>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</si>
  <si>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</si>
  <si>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</si>
  <si>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</si>
  <si>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</si>
  <si>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</si>
  <si>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</si>
  <si>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</si>
  <si>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</si>
  <si>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</si>
  <si>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</si>
  <si>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</si>
  <si>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</si>
  <si>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</si>
  <si>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</si>
  <si>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</si>
  <si>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</si>
  <si>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</si>
  <si>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</si>
  <si>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</si>
  <si>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</si>
  <si>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</si>
  <si>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</si>
  <si>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</si>
  <si>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</si>
  <si>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</si>
  <si>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</si>
  <si>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</si>
  <si>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</si>
  <si>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</si>
  <si>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</si>
  <si>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</si>
  <si>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</si>
  <si>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</si>
  <si>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</si>
  <si>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</si>
  <si>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</si>
  <si>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</si>
  <si>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</si>
  <si>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</si>
  <si>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</si>
  <si>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</si>
  <si>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</si>
  <si>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</si>
  <si>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</si>
  <si>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</si>
  <si>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</si>
  <si>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</si>
  <si>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</si>
  <si>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</si>
  <si>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</si>
  <si>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</si>
  <si>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</si>
  <si>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</si>
  <si>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</si>
  <si>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</si>
  <si>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</si>
  <si>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</si>
  <si>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</si>
  <si>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</si>
  <si>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</si>
  <si>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</si>
  <si>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</si>
  <si>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</si>
  <si>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</si>
  <si>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</si>
  <si>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</si>
  <si>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</si>
  <si>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</si>
  <si>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</si>
  <si>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</si>
  <si>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</si>
  <si>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</si>
  <si>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</si>
  <si>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</si>
  <si>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</si>
  <si>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</si>
  <si>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</si>
  <si>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</si>
  <si>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</si>
  <si>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</si>
  <si>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</si>
  <si>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</si>
  <si>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</si>
  <si>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</si>
  <si>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</si>
  <si>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</si>
  <si>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</si>
  <si>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</si>
  <si>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</si>
  <si>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</si>
  <si>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</si>
  <si>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</si>
  <si>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</si>
  <si>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</si>
  <si>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</si>
  <si>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</si>
  <si>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</si>
  <si>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</si>
  <si>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</si>
  <si>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</si>
  <si>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</si>
  <si>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</si>
  <si>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</si>
  <si>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</si>
  <si>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</si>
  <si>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</si>
  <si>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</si>
  <si>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</si>
  <si>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</si>
  <si>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</si>
  <si>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</si>
  <si>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</si>
  <si>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</si>
  <si>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</si>
  <si>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</si>
  <si>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</si>
  <si>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</si>
  <si>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</si>
  <si>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</si>
  <si>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</si>
  <si>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</si>
  <si>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</si>
  <si>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</si>
  <si>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</si>
  <si>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</si>
  <si>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</si>
  <si>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</si>
  <si>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</si>
  <si>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</si>
  <si>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</si>
  <si>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</si>
  <si>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</si>
  <si>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</si>
  <si>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</si>
  <si>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</si>
  <si>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</si>
  <si>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</si>
  <si>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</si>
  <si>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</si>
  <si>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</si>
  <si>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</si>
  <si>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</si>
  <si>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</si>
  <si>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</si>
  <si>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</si>
  <si>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</si>
  <si>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</si>
  <si>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</si>
  <si>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</si>
  <si>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</si>
  <si>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</si>
  <si>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</si>
  <si>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</si>
  <si>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</si>
  <si>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</si>
  <si>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</si>
  <si>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</si>
  <si>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</si>
  <si>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</si>
  <si>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</si>
  <si>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</si>
  <si>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</si>
  <si>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</si>
  <si>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</si>
  <si>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</si>
  <si>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</si>
  <si>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</si>
  <si>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</si>
  <si>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</si>
  <si>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</si>
  <si>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</si>
  <si>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</si>
  <si>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</si>
  <si>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</si>
  <si>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</si>
  <si>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</si>
  <si>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</si>
  <si>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</si>
  <si>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</si>
  <si>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</si>
  <si>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</si>
  <si>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</si>
  <si>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</si>
  <si>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</si>
  <si>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</si>
  <si>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</si>
  <si>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</si>
  <si>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</si>
  <si>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</si>
  <si>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</si>
  <si>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</si>
  <si>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</si>
  <si>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</si>
  <si>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</si>
  <si>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</si>
  <si>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</si>
  <si>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</si>
  <si>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</si>
  <si>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</si>
  <si>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</si>
  <si>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</si>
  <si>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</si>
  <si>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</si>
  <si>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</si>
  <si>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</si>
  <si>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</si>
  <si>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</si>
  <si>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</si>
  <si>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</si>
  <si>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</si>
  <si>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</si>
  <si>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</si>
  <si>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</si>
  <si>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</si>
  <si>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</si>
  <si>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</si>
  <si>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</si>
  <si>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</si>
  <si>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</si>
  <si>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</si>
  <si>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</si>
  <si>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</si>
  <si>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</si>
  <si>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</si>
  <si>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</si>
  <si>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</si>
  <si>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</si>
  <si>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</si>
  <si>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</si>
  <si>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</si>
  <si>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</si>
  <si>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</si>
  <si>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</si>
  <si>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</si>
  <si>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</si>
  <si>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</si>
  <si>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</si>
  <si>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</si>
  <si>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</si>
  <si>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</si>
  <si>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</si>
  <si>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</si>
  <si>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</si>
  <si>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</si>
  <si>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</si>
  <si>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</si>
  <si>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</si>
  <si>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</si>
  <si>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</si>
  <si>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</si>
  <si>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</si>
  <si>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</si>
  <si>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</si>
  <si>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</si>
  <si>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</si>
  <si>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</si>
  <si>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</si>
  <si>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</si>
  <si>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</si>
  <si>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</si>
  <si>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</si>
  <si>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</si>
  <si>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</si>
  <si>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</si>
  <si>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</si>
  <si>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</si>
  <si>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</si>
  <si>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</si>
  <si>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</si>
  <si>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</si>
  <si>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</si>
  <si>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</si>
  <si>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</si>
  <si>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</si>
  <si>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</si>
  <si>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</si>
  <si>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</si>
  <si>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</si>
  <si>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</si>
  <si>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</si>
  <si>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</si>
  <si>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</si>
  <si>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</si>
  <si>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</si>
  <si>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</si>
  <si>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</si>
  <si>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</si>
  <si>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</si>
  <si>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</si>
  <si>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</si>
  <si>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</si>
  <si>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</si>
  <si>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</si>
  <si>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</si>
  <si>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</si>
  <si>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</si>
  <si>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</si>
  <si>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</si>
  <si>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</si>
  <si>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</si>
  <si>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</si>
  <si>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</si>
  <si>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</si>
  <si>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</si>
  <si>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</si>
  <si>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</si>
  <si>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</si>
  <si>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</si>
  <si>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</si>
  <si>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</si>
  <si>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</si>
  <si>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</si>
  <si>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</si>
  <si>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</si>
  <si>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</si>
  <si>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</si>
  <si>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</si>
  <si>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</si>
  <si>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</si>
  <si>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</si>
  <si>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</si>
  <si>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</si>
  <si>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</si>
  <si>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</si>
  <si>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</si>
  <si>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</si>
  <si>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</si>
  <si>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</si>
  <si>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</si>
  <si>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</si>
  <si>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</si>
  <si>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</si>
  <si>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</si>
  <si>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</si>
  <si>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</si>
  <si>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</si>
  <si>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</si>
  <si>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</si>
  <si>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</si>
  <si>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</si>
  <si>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</si>
  <si>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</si>
  <si>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</si>
  <si>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</si>
  <si>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</si>
  <si>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</si>
  <si>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</si>
  <si>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</si>
  <si>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</si>
  <si>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</si>
  <si>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</si>
  <si>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</si>
  <si>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</si>
  <si>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</si>
  <si>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</si>
  <si>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</si>
  <si>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</si>
  <si>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</si>
  <si>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</si>
  <si>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</si>
  <si>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</si>
  <si>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</si>
  <si>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</si>
  <si>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</si>
  <si>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</si>
  <si>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</si>
  <si>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</si>
  <si>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</si>
  <si>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</si>
  <si>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</si>
  <si>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</si>
  <si>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</si>
  <si>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</si>
  <si>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</si>
  <si>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</si>
  <si>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</si>
  <si>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</si>
  <si>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</si>
  <si>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</si>
  <si>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</si>
  <si>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</si>
  <si>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</si>
  <si>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</si>
  <si>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</si>
  <si>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</si>
  <si>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</si>
  <si>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</si>
  <si>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</si>
  <si>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</si>
  <si>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</si>
  <si>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</si>
  <si>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</si>
  <si>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</si>
  <si>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</si>
  <si>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</si>
  <si>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</si>
  <si>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</si>
  <si>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</si>
  <si>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</si>
  <si>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</si>
  <si>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</si>
  <si>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</si>
  <si>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</si>
  <si>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</si>
  <si>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</si>
  <si>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</si>
  <si>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</si>
  <si>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</si>
  <si>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</si>
  <si>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</si>
  <si>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</si>
  <si>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</si>
  <si>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</si>
  <si>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</si>
  <si>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</si>
  <si>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</si>
  <si>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</si>
  <si>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</si>
  <si>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</si>
  <si>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</si>
  <si>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</si>
  <si>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</si>
  <si>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</si>
  <si>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</si>
  <si>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</si>
  <si>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</si>
  <si>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</si>
  <si>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</si>
  <si>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</si>
  <si>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</si>
  <si>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</si>
  <si>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</si>
  <si>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</si>
  <si>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</si>
  <si>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</si>
  <si>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</si>
  <si>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</si>
  <si>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</si>
  <si>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</si>
  <si>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</si>
  <si>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</si>
  <si>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</si>
  <si>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</si>
  <si>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</si>
  <si>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</si>
  <si>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</si>
  <si>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</si>
  <si>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</si>
  <si>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</si>
  <si>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</si>
  <si>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</si>
  <si>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</si>
  <si>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</si>
  <si>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</si>
  <si>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</si>
  <si>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</si>
  <si>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</si>
  <si>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</si>
  <si>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</si>
  <si>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</si>
  <si>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</si>
  <si>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</si>
  <si>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</si>
  <si>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</si>
  <si>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</si>
  <si>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</si>
  <si>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</si>
  <si>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</si>
  <si>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</si>
  <si>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</si>
  <si>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</si>
  <si>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</si>
  <si>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</si>
  <si>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</si>
  <si>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</si>
  <si>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</si>
  <si>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</si>
  <si>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</si>
  <si>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</si>
  <si>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</si>
  <si>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</si>
  <si>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</si>
  <si>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</si>
  <si>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</si>
  <si>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</si>
  <si>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</si>
  <si>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</si>
  <si>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</si>
  <si>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</si>
  <si>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</si>
  <si>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</si>
  <si>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</si>
  <si>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</si>
  <si>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</si>
  <si>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</si>
  <si>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</si>
  <si>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</si>
  <si>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</si>
  <si>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</si>
  <si>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</si>
  <si>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</si>
  <si>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</si>
  <si>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</si>
  <si>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</si>
  <si>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</si>
  <si>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</si>
  <si>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</si>
  <si>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</si>
  <si>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</si>
  <si>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</si>
  <si>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</si>
  <si>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</si>
  <si>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</si>
  <si>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</si>
  <si>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</si>
  <si>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</si>
  <si>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</si>
  <si>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</si>
  <si>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</si>
  <si>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</si>
  <si>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</si>
  <si>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</si>
  <si>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</si>
  <si>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</si>
  <si>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</si>
  <si>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</si>
  <si>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</si>
  <si>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</si>
  <si>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</si>
  <si>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</si>
  <si>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</si>
  <si>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</si>
  <si>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</si>
  <si>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</si>
  <si>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</si>
  <si>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</si>
  <si>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</si>
  <si>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</si>
  <si>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</si>
  <si>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</si>
  <si>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</si>
  <si>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</si>
  <si>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</si>
  <si>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</si>
  <si>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</si>
  <si>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</si>
  <si>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</si>
  <si>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</si>
  <si>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</si>
  <si>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</si>
  <si>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</si>
  <si>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</si>
  <si>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</si>
  <si>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</si>
  <si>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</si>
  <si>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</si>
  <si>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</si>
  <si>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</si>
  <si>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</si>
  <si>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</si>
  <si>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</si>
  <si>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</si>
  <si>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</si>
  <si>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</si>
  <si>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</si>
  <si>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</si>
  <si>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</si>
  <si>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</si>
  <si>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</si>
  <si>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</si>
  <si>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</si>
  <si>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</si>
  <si>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</si>
  <si>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</si>
  <si>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</si>
  <si>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</si>
  <si>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</si>
  <si>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</si>
  <si>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</si>
  <si>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</si>
  <si>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</si>
  <si>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</si>
  <si>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</si>
  <si>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</si>
  <si>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</si>
  <si>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</si>
  <si>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</si>
  <si>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</si>
  <si>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</si>
  <si>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</si>
  <si>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</si>
  <si>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</si>
  <si>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</si>
  <si>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</si>
  <si>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</si>
  <si>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</si>
  <si>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</si>
  <si>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</si>
  <si>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</si>
  <si>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</si>
  <si>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</si>
  <si>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</si>
  <si>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</si>
  <si>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</si>
  <si>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</si>
  <si>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</si>
  <si>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</si>
  <si>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</si>
  <si>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</si>
  <si>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</si>
  <si>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</si>
  <si>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</si>
  <si>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</si>
  <si>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</si>
  <si>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</si>
  <si>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</si>
  <si>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</si>
  <si>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</si>
  <si>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</si>
  <si>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</si>
  <si>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</si>
  <si>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</si>
  <si>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</si>
  <si>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</si>
  <si>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</si>
  <si>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</si>
  <si>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</si>
  <si>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</si>
  <si>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</si>
  <si>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</si>
  <si>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</si>
  <si>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</si>
  <si>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</si>
  <si>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</si>
  <si>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</si>
  <si>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</si>
  <si>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</si>
  <si>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</si>
  <si>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</si>
  <si>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</si>
  <si>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</si>
  <si>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</si>
  <si>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</si>
  <si>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</si>
  <si>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</si>
  <si>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</si>
  <si>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</si>
  <si>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</si>
  <si>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</si>
  <si>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</si>
  <si>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</si>
  <si>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</si>
  <si>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</si>
  <si>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</si>
  <si>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</si>
  <si>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</si>
  <si>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</si>
  <si>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</si>
  <si>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</si>
  <si>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</si>
  <si>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</si>
  <si>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</si>
  <si>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</si>
  <si>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</si>
  <si>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</si>
  <si>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</si>
  <si>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</si>
  <si>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</si>
  <si>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</si>
  <si>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</si>
  <si>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</si>
  <si>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</si>
  <si>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</si>
  <si>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</si>
  <si>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</si>
  <si>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</si>
  <si>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</si>
  <si>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</si>
  <si>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</si>
  <si>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</si>
  <si>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</si>
  <si>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</si>
  <si>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</si>
  <si>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</si>
  <si>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</si>
  <si>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</si>
  <si>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</si>
  <si>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</si>
  <si>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</si>
  <si>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</si>
  <si>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</si>
  <si>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</si>
  <si>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</si>
  <si>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</si>
  <si>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</si>
  <si>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</si>
  <si>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</si>
  <si>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</si>
  <si>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</si>
  <si>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</si>
  <si>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</si>
  <si>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</si>
  <si>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</si>
  <si>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</si>
  <si>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</si>
  <si>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</si>
  <si>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</si>
  <si>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</si>
  <si>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</si>
  <si>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</si>
  <si>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</si>
  <si>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</si>
  <si>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</si>
  <si>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</si>
  <si>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</si>
  <si>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</si>
  <si>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</si>
  <si>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</si>
  <si>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</si>
  <si>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</si>
  <si>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</si>
  <si>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</si>
  <si>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</si>
  <si>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</si>
  <si>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</si>
  <si>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</si>
  <si>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</si>
  <si>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</si>
  <si>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</si>
  <si>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</si>
  <si>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</si>
  <si>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</si>
  <si>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</si>
  <si>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</si>
  <si>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</si>
  <si>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</si>
  <si>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</si>
  <si>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</si>
  <si>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</si>
  <si>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</si>
  <si>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</si>
  <si>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</si>
  <si>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</si>
  <si>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</si>
  <si>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</si>
  <si>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</si>
  <si>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</si>
  <si>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</si>
  <si>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</si>
  <si>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</si>
  <si>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</si>
  <si>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</si>
  <si>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</si>
  <si>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</si>
  <si>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</si>
  <si>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</si>
  <si>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</si>
  <si>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</si>
  <si>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</si>
  <si>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</si>
  <si>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</si>
  <si>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</si>
  <si>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</si>
  <si>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</si>
  <si>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</si>
  <si>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</si>
  <si>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</si>
  <si>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</si>
  <si>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</si>
  <si>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</si>
  <si>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</si>
  <si>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</si>
  <si>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</si>
  <si>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</si>
  <si>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</si>
  <si>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</si>
  <si>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</si>
  <si>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</si>
  <si>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</si>
  <si>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</si>
  <si>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</si>
  <si>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</si>
  <si>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</si>
  <si>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</si>
  <si>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</si>
  <si>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</si>
  <si>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</si>
  <si>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</si>
  <si>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</si>
  <si>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</si>
  <si>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</si>
  <si>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</si>
  <si>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</si>
  <si>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</si>
  <si>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</si>
  <si>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</si>
  <si>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</si>
  <si>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</si>
  <si>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</si>
  <si>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</si>
  <si>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</si>
  <si>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</si>
  <si>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</si>
  <si>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</si>
  <si>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</si>
  <si>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</si>
  <si>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</si>
  <si>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</si>
  <si>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</si>
  <si>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</si>
  <si>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</si>
  <si>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</si>
  <si>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</si>
  <si>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</si>
  <si>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</si>
  <si>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</si>
  <si>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</si>
  <si>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</si>
  <si>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</si>
  <si>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</si>
  <si>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</si>
  <si>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</si>
  <si>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</si>
  <si>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</si>
  <si>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</si>
  <si>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</si>
  <si>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</si>
  <si>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</si>
  <si>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</si>
  <si>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</si>
  <si>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</si>
  <si>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</si>
  <si>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</si>
  <si>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</si>
  <si>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</si>
  <si>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</si>
  <si>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</si>
  <si>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</si>
  <si>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</si>
  <si>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</si>
  <si>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</si>
  <si>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</si>
  <si>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</si>
  <si>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</si>
  <si>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</si>
  <si>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</si>
  <si>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</si>
  <si>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</si>
  <si>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</si>
  <si>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</si>
  <si>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</si>
  <si>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</si>
  <si>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</si>
  <si>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</si>
  <si>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</si>
  <si>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</si>
  <si>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</si>
  <si>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</si>
  <si>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</si>
  <si>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</si>
  <si>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</si>
  <si>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</si>
  <si>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</si>
  <si>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</si>
  <si>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</si>
  <si>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</si>
  <si>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</si>
  <si>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</si>
  <si>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</si>
  <si>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</si>
  <si>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</si>
  <si>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</si>
  <si>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</si>
  <si>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</si>
  <si>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</si>
  <si>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</si>
  <si>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</si>
  <si>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</si>
  <si>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</si>
  <si>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</si>
  <si>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</si>
  <si>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</si>
  <si>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</si>
  <si>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</si>
  <si>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</si>
  <si>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</si>
  <si>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</si>
  <si>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</si>
  <si>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</si>
  <si>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</si>
  <si>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</si>
  <si>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</si>
  <si>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</si>
  <si>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</si>
  <si>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</si>
  <si>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</si>
  <si>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</si>
  <si>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</si>
  <si>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</si>
  <si>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</si>
  <si>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</si>
  <si>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</si>
  <si>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</si>
  <si>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</si>
  <si>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</si>
  <si>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</si>
  <si>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</si>
  <si>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</si>
  <si>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</si>
  <si>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</si>
  <si>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</si>
  <si>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</si>
  <si>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</si>
  <si>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</si>
  <si>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</si>
  <si>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</si>
  <si>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</si>
  <si>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</si>
  <si>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</si>
  <si>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</si>
  <si>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</si>
  <si>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</si>
  <si>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</si>
  <si>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</si>
  <si>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</si>
  <si>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</si>
  <si>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</si>
  <si>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</si>
  <si>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</si>
  <si>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</si>
  <si>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</si>
  <si>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</si>
  <si>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</si>
  <si>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</si>
  <si>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</si>
  <si>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</si>
  <si>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</si>
  <si>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</si>
  <si>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</si>
  <si>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</si>
  <si>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</si>
  <si>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</si>
  <si>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</si>
  <si>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</si>
  <si>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</si>
  <si>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</si>
  <si>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</si>
  <si>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</si>
  <si>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</si>
  <si>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</si>
  <si>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</si>
  <si>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</si>
  <si>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</si>
  <si>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</si>
  <si>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</si>
  <si>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</si>
  <si>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</si>
  <si>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</si>
  <si>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</si>
  <si>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</si>
  <si>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</si>
  <si>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</si>
  <si>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</si>
  <si>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</si>
  <si>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</si>
  <si>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</si>
  <si>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</si>
  <si>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</si>
  <si>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</si>
  <si>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</si>
  <si>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</si>
  <si>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</si>
  <si>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</si>
  <si>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</si>
  <si>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</si>
  <si>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</si>
  <si>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</si>
  <si>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</si>
  <si>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</si>
  <si>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</si>
  <si>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</si>
  <si>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</si>
  <si>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</si>
  <si>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</si>
  <si>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</si>
  <si>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</si>
  <si>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</si>
  <si>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</si>
  <si>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</si>
  <si>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</si>
  <si>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</si>
  <si>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</si>
  <si>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</si>
  <si>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</si>
  <si>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</si>
  <si>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</si>
  <si>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</si>
  <si>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</si>
  <si>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</si>
  <si>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</si>
  <si>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</si>
  <si>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</si>
  <si>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</si>
  <si>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</si>
  <si>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</si>
  <si>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</si>
  <si>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</si>
  <si>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</si>
  <si>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</si>
  <si>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</si>
  <si>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</si>
  <si>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</si>
  <si>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</si>
  <si>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</si>
  <si>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</si>
  <si>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</si>
  <si>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</si>
  <si>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</si>
  <si>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</si>
  <si>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</si>
  <si>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</si>
  <si>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</si>
  <si>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</si>
  <si>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</si>
  <si>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</si>
  <si>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</si>
  <si>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</si>
  <si>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</si>
  <si>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</si>
  <si>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</si>
  <si>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</si>
  <si>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</si>
  <si>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</si>
  <si>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</si>
  <si>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</si>
  <si>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</si>
  <si>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</si>
  <si>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</si>
  <si>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</si>
  <si>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</si>
  <si>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</si>
  <si>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</si>
  <si>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</si>
  <si>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</si>
  <si>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</si>
  <si>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</si>
  <si>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</si>
  <si>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</si>
  <si>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</si>
  <si>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</si>
  <si>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</si>
  <si>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</si>
  <si>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</si>
  <si>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</si>
  <si>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</si>
  <si>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</si>
  <si>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</si>
  <si>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</si>
  <si>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</si>
  <si>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</si>
  <si>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</si>
  <si>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</si>
  <si>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</si>
  <si>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</si>
  <si>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</si>
  <si>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</si>
  <si>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</si>
  <si>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</si>
  <si>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</si>
  <si>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</si>
  <si>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</si>
  <si>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</si>
  <si>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</si>
  <si>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</si>
  <si>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</si>
  <si>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</si>
  <si>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</si>
  <si>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</si>
  <si>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</si>
  <si>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</si>
  <si>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</si>
  <si>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</si>
  <si>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</si>
  <si>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</si>
  <si>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</si>
  <si>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</si>
  <si>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</si>
  <si>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</si>
  <si>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</si>
  <si>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</si>
  <si>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</si>
  <si>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</si>
  <si>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</si>
  <si>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</si>
  <si>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</si>
  <si>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</si>
  <si>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</si>
  <si>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</si>
  <si>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</si>
  <si>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</si>
  <si>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</si>
  <si>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</si>
  <si>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</si>
  <si>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</si>
  <si>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</si>
  <si>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</si>
  <si>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</si>
  <si>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</si>
  <si>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</si>
  <si>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</si>
  <si>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</si>
  <si>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</si>
  <si>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</si>
  <si>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</si>
  <si>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</si>
  <si>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</si>
  <si>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</si>
  <si>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</si>
  <si>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</si>
  <si>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</si>
  <si>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</si>
  <si>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</si>
  <si>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</si>
  <si>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</si>
  <si>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</si>
  <si>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</si>
  <si>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</si>
  <si>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</si>
  <si>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</si>
  <si>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</si>
  <si>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</si>
  <si>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</si>
  <si>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</si>
  <si>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</si>
  <si>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</si>
  <si>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</si>
  <si>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</si>
  <si>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</si>
  <si>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</si>
  <si>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</si>
  <si>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</si>
  <si>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</si>
  <si>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</si>
  <si>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</si>
  <si>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</si>
  <si>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</si>
  <si>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</si>
  <si>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</si>
  <si>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</si>
  <si>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</si>
  <si>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</si>
  <si>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</si>
  <si>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</si>
  <si>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</si>
  <si>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</si>
  <si>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</si>
  <si>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</si>
  <si>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</si>
  <si>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</si>
  <si>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</si>
  <si>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</si>
  <si>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</si>
  <si>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</si>
  <si>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</si>
  <si>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</si>
  <si>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</si>
  <si>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</si>
  <si>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</si>
  <si>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</si>
  <si>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</si>
  <si>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</si>
  <si>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</si>
  <si>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</si>
  <si>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</si>
  <si>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</si>
  <si>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</si>
  <si>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</si>
  <si>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</si>
  <si>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</si>
  <si>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</si>
  <si>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</si>
  <si>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</si>
  <si>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</si>
  <si>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</si>
  <si>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</si>
  <si>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</si>
  <si>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</si>
  <si>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</si>
  <si>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</si>
  <si>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</si>
  <si>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</si>
  <si>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</si>
  <si>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</si>
  <si>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</si>
  <si>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</si>
  <si>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</si>
  <si>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</si>
  <si>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</si>
  <si>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</si>
  <si>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</si>
  <si>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</si>
  <si>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</si>
  <si>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</si>
  <si>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</si>
  <si>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</si>
  <si>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</si>
  <si>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</si>
  <si>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</si>
  <si>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</si>
  <si>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</si>
  <si>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</si>
  <si>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</si>
  <si>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</si>
  <si>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</si>
  <si>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</si>
  <si>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</si>
  <si>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</si>
  <si>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</si>
  <si>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</si>
  <si>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</si>
  <si>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</si>
  <si>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</si>
  <si>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</si>
  <si>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</si>
  <si>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</si>
  <si>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</si>
  <si>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</si>
  <si>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</si>
  <si>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</si>
  <si>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</si>
  <si>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</si>
  <si>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</si>
  <si>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</si>
  <si>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</si>
  <si>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</si>
  <si>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</si>
  <si>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</si>
  <si>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</si>
  <si>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</si>
  <si>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</si>
  <si>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</si>
  <si>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</si>
  <si>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</si>
  <si>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</si>
  <si>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</si>
  <si>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</si>
  <si>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</si>
  <si>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</si>
  <si>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</si>
  <si>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</si>
  <si>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</si>
  <si>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</si>
  <si>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</si>
  <si>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</si>
  <si>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</si>
  <si>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</si>
  <si>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</si>
  <si>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</si>
  <si>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</si>
  <si>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</si>
  <si>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</si>
  <si>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</si>
  <si>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</si>
  <si>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</si>
  <si>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</si>
  <si>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</si>
  <si>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</si>
  <si>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</si>
  <si>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</si>
  <si>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</si>
  <si>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</si>
  <si>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</si>
  <si>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</si>
  <si>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</si>
  <si>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</si>
  <si>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</si>
  <si>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</si>
  <si>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</si>
  <si>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</si>
  <si>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</si>
  <si>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</si>
  <si>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</si>
  <si>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</si>
  <si>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</si>
  <si>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</si>
  <si>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</si>
  <si>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</si>
  <si>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</si>
  <si>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</si>
  <si>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</si>
  <si>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</si>
  <si>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</si>
  <si>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</si>
  <si>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</si>
  <si>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</si>
  <si>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</si>
  <si>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</si>
  <si>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</si>
  <si>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</si>
  <si>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</si>
  <si>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</si>
  <si>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</si>
  <si>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</si>
  <si>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</si>
  <si>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</si>
  <si>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</si>
  <si>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</si>
  <si>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</si>
  <si>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</si>
  <si>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</si>
  <si>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</si>
  <si>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</si>
  <si>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</si>
  <si>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</si>
  <si>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</si>
  <si>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</si>
  <si>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</si>
  <si>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</si>
  <si>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</si>
  <si>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</si>
  <si>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</si>
  <si>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</si>
  <si>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</si>
  <si>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</si>
  <si>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</si>
  <si>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</si>
  <si>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</si>
  <si>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</si>
  <si>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</si>
  <si>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</si>
  <si>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</si>
  <si>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</si>
  <si>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</si>
  <si>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</si>
  <si>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</si>
  <si>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</si>
  <si>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</si>
  <si>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</si>
  <si>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</si>
  <si>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</si>
  <si>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</si>
  <si>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</si>
  <si>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</si>
  <si>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</si>
  <si>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</si>
  <si>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</si>
  <si>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</si>
  <si>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</si>
  <si>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</si>
  <si>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</si>
  <si>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</si>
  <si>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</si>
  <si>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</si>
  <si>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</si>
  <si>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</si>
  <si>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</si>
  <si>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</si>
  <si>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</si>
  <si>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</si>
  <si>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</si>
  <si>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</si>
  <si>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</si>
  <si>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</si>
  <si>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</si>
  <si>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</si>
  <si>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</si>
  <si>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</si>
  <si>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</si>
  <si>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</si>
  <si>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</si>
  <si>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</si>
  <si>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</si>
  <si>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</si>
  <si>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</si>
  <si>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</si>
  <si>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</si>
  <si>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</si>
  <si>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</si>
  <si>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</si>
  <si>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</si>
  <si>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</si>
  <si>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</si>
  <si>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</si>
  <si>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</si>
  <si>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</si>
  <si>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</si>
  <si>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</si>
  <si>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</si>
  <si>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</si>
  <si>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</si>
  <si>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</si>
  <si>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</si>
  <si>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</si>
  <si>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</si>
  <si>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</si>
  <si>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</si>
  <si>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</si>
  <si>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</si>
  <si>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</si>
  <si>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</si>
  <si>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</si>
  <si>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</si>
  <si>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</si>
  <si>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</si>
  <si>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</si>
  <si>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</si>
  <si>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</si>
  <si>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</si>
  <si>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</si>
  <si>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</si>
  <si>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</si>
  <si>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</si>
  <si>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</si>
  <si>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</si>
  <si>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</si>
  <si>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</si>
  <si>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</si>
  <si>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</si>
  <si>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</si>
  <si>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</si>
  <si>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</si>
  <si>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</si>
  <si>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</si>
  <si>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</si>
  <si>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</si>
  <si>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</si>
  <si>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</si>
  <si>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</si>
  <si>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</si>
  <si>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</si>
  <si>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</si>
  <si>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</si>
  <si>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</si>
  <si>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</si>
  <si>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</si>
  <si>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</si>
  <si>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</si>
  <si>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</si>
  <si>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</si>
  <si>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</si>
  <si>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</si>
  <si>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</si>
  <si>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</si>
  <si>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</si>
  <si>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</si>
  <si>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</si>
  <si>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</si>
  <si>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</si>
  <si>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</si>
  <si>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</si>
  <si>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</si>
  <si>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</si>
  <si>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</si>
  <si>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</si>
  <si>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</si>
  <si>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</si>
  <si>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</si>
  <si>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</si>
  <si>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</si>
  <si>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</si>
  <si>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</si>
  <si>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</si>
  <si>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</si>
  <si>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</si>
  <si>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</si>
  <si>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</si>
  <si>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</si>
  <si>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</si>
  <si>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</si>
  <si>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</si>
  <si>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</si>
  <si>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</si>
  <si>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</si>
  <si>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</si>
  <si>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</si>
  <si>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</si>
  <si>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</si>
  <si>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</si>
  <si>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</si>
  <si>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</si>
  <si>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</si>
  <si>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</si>
  <si>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</si>
  <si>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</si>
  <si>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</si>
  <si>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</si>
  <si>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</si>
  <si>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</si>
  <si>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</si>
  <si>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</si>
  <si>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</si>
  <si>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</si>
  <si>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</si>
  <si>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</si>
  <si>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</si>
  <si>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</si>
  <si>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</si>
  <si>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</si>
  <si>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</si>
  <si>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</si>
  <si>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</si>
  <si>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</si>
  <si>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</si>
  <si>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</si>
  <si>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</si>
  <si>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</si>
  <si>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</si>
  <si>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</si>
  <si>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</si>
  <si>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</si>
  <si>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</si>
  <si>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</si>
  <si>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</si>
  <si>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</si>
  <si>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</si>
  <si>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</si>
  <si>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</si>
  <si>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</si>
  <si>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</si>
  <si>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</si>
  <si>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</si>
  <si>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</si>
  <si>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</si>
  <si>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</si>
  <si>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</si>
  <si>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</si>
  <si>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</si>
  <si>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</si>
  <si>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</si>
  <si>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</si>
  <si>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</si>
  <si>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</si>
  <si>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</si>
  <si>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</si>
  <si>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</si>
  <si>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</si>
  <si>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</si>
  <si>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</si>
  <si>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</si>
  <si>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</si>
  <si>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</si>
  <si>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</si>
  <si>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</si>
  <si>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</si>
  <si>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</si>
  <si>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</si>
  <si>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</si>
  <si>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</si>
  <si>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</si>
  <si>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</si>
  <si>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</si>
  <si>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</si>
  <si>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</si>
  <si>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</si>
  <si>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</si>
  <si>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</si>
  <si>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</si>
  <si>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</si>
  <si>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</si>
  <si>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</si>
  <si>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</si>
  <si>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</si>
  <si>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</si>
  <si>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</si>
  <si>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</si>
  <si>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</si>
  <si>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</si>
  <si>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</si>
  <si>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</si>
  <si>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</si>
  <si>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</si>
  <si>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</si>
  <si>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</si>
  <si>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</si>
  <si>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</si>
  <si>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</si>
  <si>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</si>
  <si>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</si>
  <si>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</si>
  <si>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</si>
  <si>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</si>
  <si>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</si>
  <si>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</si>
  <si>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</si>
  <si>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</si>
  <si>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</si>
  <si>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</si>
  <si>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</si>
  <si>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</si>
  <si>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</si>
  <si>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</si>
  <si>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</si>
  <si>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</si>
  <si>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</si>
  <si>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</si>
  <si>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</si>
  <si>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</si>
  <si>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</si>
  <si>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</si>
  <si>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</si>
  <si>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</si>
  <si>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</si>
  <si>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</si>
  <si>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</si>
  <si>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</si>
  <si>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</si>
  <si>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</si>
  <si>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</si>
  <si>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</si>
  <si>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</si>
  <si>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</si>
  <si>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</si>
  <si>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</si>
  <si>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</si>
  <si>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</si>
  <si>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</si>
  <si>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</si>
  <si>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</si>
  <si>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</si>
  <si>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</si>
  <si>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</si>
  <si>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</si>
  <si>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</si>
  <si>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</si>
  <si>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</si>
  <si>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</si>
  <si>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</si>
  <si>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</si>
  <si>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</si>
  <si>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</si>
  <si>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</si>
  <si>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</si>
  <si>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</si>
  <si>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</si>
  <si>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</si>
  <si>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</si>
  <si>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</si>
  <si>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</si>
  <si>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</si>
  <si>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</si>
  <si>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</si>
  <si>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</si>
  <si>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</si>
  <si>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</si>
  <si>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</si>
  <si>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</si>
  <si>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</si>
  <si>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</si>
  <si>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</si>
  <si>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</si>
  <si>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</si>
  <si>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</si>
  <si>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</si>
  <si>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</si>
  <si>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</si>
  <si>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</si>
  <si>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</si>
  <si>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</si>
  <si>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</si>
  <si>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</si>
  <si>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</si>
  <si>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</si>
  <si>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</si>
  <si>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</si>
  <si>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</si>
  <si>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</si>
  <si>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</si>
  <si>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</si>
  <si>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</si>
  <si>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</si>
  <si>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</si>
  <si>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</si>
  <si>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</si>
  <si>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</si>
  <si>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</si>
  <si>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</si>
  <si>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</si>
  <si>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</si>
  <si>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</si>
  <si>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</si>
  <si>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</si>
  <si>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</si>
  <si>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</si>
  <si>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</si>
  <si>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</si>
  <si>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</si>
  <si>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</si>
  <si>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</si>
  <si>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</si>
  <si>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</si>
  <si>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</si>
  <si>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</si>
  <si>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</si>
  <si>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</si>
  <si>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</si>
  <si>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</si>
  <si>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</si>
  <si>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</si>
  <si>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</si>
  <si>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</si>
  <si>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</si>
  <si>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</si>
  <si>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</si>
  <si>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</si>
  <si>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</si>
  <si>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</si>
  <si>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</si>
  <si>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</si>
  <si>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</si>
  <si>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</si>
  <si>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</si>
  <si>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</si>
  <si>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</si>
  <si>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</si>
  <si>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</si>
  <si>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</si>
  <si>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</si>
  <si>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</si>
  <si>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</si>
  <si>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</si>
  <si>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</si>
  <si>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</si>
  <si>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</si>
  <si>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</si>
  <si>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</si>
  <si>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</si>
  <si>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</si>
  <si>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</si>
  <si>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</si>
  <si>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</si>
  <si>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</si>
  <si>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</si>
  <si>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</si>
  <si>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</si>
  <si>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</si>
  <si>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</si>
  <si>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</si>
  <si>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</si>
  <si>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</si>
  <si>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</si>
  <si>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</si>
  <si>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</si>
  <si>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</si>
  <si>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</si>
  <si>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</si>
  <si>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</si>
  <si>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</si>
  <si>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</si>
  <si>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</si>
  <si>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</si>
  <si>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</si>
  <si>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</si>
  <si>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</si>
  <si>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</si>
  <si>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</si>
  <si>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</si>
  <si>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</si>
  <si>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</si>
  <si>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</si>
  <si>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</si>
  <si>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</si>
  <si>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</si>
  <si>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</si>
  <si>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</si>
  <si>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</si>
  <si>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</si>
  <si>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</si>
  <si>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</si>
  <si>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</si>
  <si>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</si>
  <si>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</si>
  <si>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</si>
  <si>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</si>
  <si>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</si>
  <si>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</si>
  <si>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</si>
  <si>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</si>
  <si>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</si>
  <si>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</si>
  <si>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</si>
  <si>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</si>
  <si>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</si>
  <si>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</si>
  <si>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</si>
  <si>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</si>
  <si>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</si>
  <si>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</si>
  <si>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</si>
  <si>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</si>
  <si>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</si>
  <si>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</si>
  <si>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</si>
  <si>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</si>
  <si>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</si>
  <si>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</si>
  <si>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</si>
  <si>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</si>
  <si>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</si>
  <si>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</si>
  <si>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</si>
  <si>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</si>
  <si>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</si>
  <si>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</si>
  <si>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</si>
  <si>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</si>
  <si>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</si>
  <si>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</si>
  <si>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</si>
  <si>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</si>
  <si>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</si>
  <si>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</si>
  <si>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</si>
  <si>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</si>
  <si>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</si>
  <si>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</si>
  <si>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</si>
  <si>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</si>
  <si>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</si>
  <si>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</si>
  <si>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</si>
  <si>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</si>
  <si>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</si>
  <si>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</si>
  <si>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</si>
  <si>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</si>
  <si>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</si>
  <si>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</si>
  <si>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</si>
  <si>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</si>
  <si>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</si>
  <si>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</si>
  <si>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</si>
  <si>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</si>
  <si>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</si>
  <si>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</si>
  <si>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</si>
  <si>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</si>
  <si>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</si>
  <si>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</si>
  <si>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</si>
  <si>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</si>
  <si>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</si>
  <si>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</si>
  <si>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</si>
  <si>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</si>
  <si>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</si>
  <si>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</si>
  <si>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</si>
  <si>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</si>
  <si>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</si>
  <si>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</si>
  <si>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</si>
  <si>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</si>
  <si>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</si>
  <si>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</si>
  <si>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</si>
  <si>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</si>
  <si>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</si>
  <si>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</si>
  <si>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</si>
  <si>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</si>
  <si>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</si>
  <si>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</si>
  <si>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</si>
  <si>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</si>
  <si>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</si>
  <si>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</si>
  <si>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</si>
  <si>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</si>
  <si>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</si>
  <si>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</si>
  <si>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</si>
  <si>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</si>
  <si>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</si>
  <si>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</si>
  <si>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</si>
  <si>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</si>
  <si>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</si>
  <si>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</si>
  <si>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</si>
  <si>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</si>
  <si>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</si>
  <si>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</si>
  <si>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</si>
  <si>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</si>
  <si>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</si>
  <si>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</si>
  <si>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</si>
  <si>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</si>
  <si>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</si>
  <si>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</si>
  <si>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</si>
  <si>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</si>
  <si>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</si>
  <si>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</si>
  <si>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</si>
  <si>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</si>
  <si>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</si>
  <si>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</si>
  <si>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</si>
  <si>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</si>
  <si>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</si>
  <si>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</si>
  <si>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</si>
  <si>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</si>
  <si>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</si>
  <si>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</si>
  <si>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</si>
  <si>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</si>
  <si>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</si>
  <si>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</si>
  <si>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</si>
  <si>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</si>
  <si>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</si>
  <si>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</si>
  <si>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</si>
  <si>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</si>
  <si>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</si>
  <si>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</si>
  <si>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</si>
  <si>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</si>
  <si>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</si>
  <si>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</si>
  <si>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</si>
  <si>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</si>
  <si>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</si>
  <si>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</si>
  <si>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</si>
  <si>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</si>
  <si>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</si>
  <si>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</si>
  <si>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</si>
  <si>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</si>
  <si>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</si>
  <si>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</si>
  <si>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</si>
  <si>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</si>
  <si>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</si>
  <si>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</si>
  <si>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</si>
  <si>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</si>
  <si>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</si>
  <si>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</si>
  <si>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</si>
  <si>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</si>
  <si>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</si>
  <si>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</si>
  <si>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</si>
  <si>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</si>
  <si>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</si>
  <si>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</si>
  <si>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</si>
  <si>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</si>
  <si>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</si>
  <si>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</si>
  <si>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</si>
  <si>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</si>
  <si>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</si>
  <si>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</si>
  <si>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</si>
  <si>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</si>
  <si>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</si>
  <si>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</si>
  <si>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</si>
  <si>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</si>
  <si>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</si>
  <si>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</si>
  <si>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</si>
  <si>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</si>
  <si>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</si>
  <si>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</si>
  <si>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</si>
  <si>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</si>
  <si>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</si>
  <si>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</si>
  <si>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</si>
  <si>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</si>
  <si>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</si>
  <si>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</si>
  <si>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</si>
  <si>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</si>
  <si>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</si>
  <si>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</si>
  <si>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</si>
  <si>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</si>
  <si>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</si>
  <si>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</si>
  <si>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</si>
  <si>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</si>
  <si>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</si>
  <si>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</si>
  <si>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</si>
  <si>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</si>
  <si>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</si>
  <si>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</si>
  <si>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</si>
  <si>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</si>
  <si>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</si>
  <si>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</si>
  <si>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</si>
  <si>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</si>
  <si>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</si>
  <si>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</si>
  <si>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</si>
  <si>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</si>
  <si>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</si>
  <si>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</si>
  <si>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</si>
  <si>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</si>
  <si>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</si>
  <si>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</si>
  <si>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</si>
  <si>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</si>
  <si>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</si>
  <si>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</si>
  <si>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</si>
  <si>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</si>
  <si>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</si>
  <si>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</si>
  <si>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</si>
  <si>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</si>
  <si>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</si>
  <si>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</si>
  <si>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</si>
  <si>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</si>
  <si>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</si>
  <si>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</si>
  <si>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</si>
  <si>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</si>
  <si>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</si>
  <si>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</si>
  <si>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</si>
  <si>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</si>
  <si>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</si>
  <si>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</si>
  <si>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</si>
  <si>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</si>
  <si>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</si>
  <si>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</si>
  <si>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</si>
  <si>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</si>
  <si>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</si>
  <si>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</si>
  <si>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</si>
  <si>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</si>
  <si>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</si>
  <si>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</si>
  <si>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</si>
  <si>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</si>
  <si>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</si>
  <si>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</si>
  <si>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</si>
  <si>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</si>
  <si>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</si>
  <si>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</si>
  <si>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</si>
  <si>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</si>
  <si>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</si>
  <si>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</si>
  <si>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</si>
  <si>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</si>
  <si>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</si>
  <si>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</si>
  <si>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</si>
  <si>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</si>
  <si>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</si>
  <si>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</si>
  <si>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</si>
  <si>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</si>
  <si>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</si>
  <si>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</si>
  <si>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</si>
  <si>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</si>
  <si>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</si>
  <si>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</si>
  <si>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</si>
  <si>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</si>
  <si>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</si>
  <si>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</si>
  <si>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</si>
  <si>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</si>
  <si>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</si>
  <si>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</si>
  <si>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</si>
  <si>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</si>
  <si>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</si>
  <si>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</si>
  <si>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</si>
  <si>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</si>
  <si>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</si>
  <si>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</si>
  <si>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</si>
  <si>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</si>
  <si>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</si>
  <si>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</si>
  <si>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</si>
  <si>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</si>
  <si>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</si>
  <si>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</si>
  <si>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</si>
  <si>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</si>
  <si>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</si>
  <si>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</si>
  <si>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</si>
  <si>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</si>
  <si>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</si>
  <si>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</si>
  <si>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</si>
  <si>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</si>
  <si>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</si>
  <si>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</si>
  <si>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</si>
  <si>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</si>
  <si>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</si>
  <si>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</si>
  <si>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</si>
  <si>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</si>
  <si>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</si>
  <si>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</si>
  <si>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</si>
  <si>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</si>
  <si>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</si>
  <si>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</si>
  <si>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</si>
  <si>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</si>
  <si>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</si>
  <si>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</si>
  <si>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</si>
  <si>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</si>
  <si>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</si>
  <si>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</si>
  <si>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</si>
  <si>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</si>
  <si>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</si>
  <si>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</si>
  <si>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</si>
  <si>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</si>
  <si>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</si>
  <si>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</si>
  <si>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</si>
  <si>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</si>
  <si>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</si>
  <si>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</si>
  <si>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</si>
  <si>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</si>
  <si>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</si>
  <si>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</si>
  <si>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</si>
  <si>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</si>
  <si>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</si>
  <si>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</si>
  <si>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</si>
  <si>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</si>
  <si>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</si>
  <si>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</si>
  <si>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</si>
  <si>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</si>
  <si>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</si>
  <si>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</si>
  <si>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</si>
  <si>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</si>
  <si>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</si>
  <si>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</si>
  <si>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</si>
  <si>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</si>
  <si>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</si>
  <si>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</si>
  <si>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</si>
  <si>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</si>
  <si>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</si>
  <si>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</si>
  <si>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</si>
  <si>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</si>
  <si>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</si>
  <si>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</si>
  <si>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</si>
  <si>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</si>
  <si>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</si>
  <si>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</si>
  <si>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</si>
  <si>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</si>
  <si>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</si>
  <si>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</si>
  <si>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</si>
  <si>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</si>
  <si>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</si>
  <si>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</si>
  <si>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</si>
  <si>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</si>
  <si>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</si>
  <si>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</si>
  <si>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</si>
  <si>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</si>
  <si>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</si>
  <si>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</si>
  <si>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</si>
  <si>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</si>
  <si>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</si>
  <si>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</si>
  <si>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</si>
  <si>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</si>
  <si>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</si>
  <si>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</si>
  <si>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</si>
  <si>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</si>
  <si>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</si>
  <si>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</si>
  <si>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</si>
  <si>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</si>
  <si>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</si>
  <si>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</si>
  <si>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</si>
  <si>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</si>
  <si>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</si>
  <si>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</si>
  <si>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</si>
  <si>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</si>
  <si>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</si>
  <si>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</si>
  <si>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</si>
  <si>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</si>
  <si>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</si>
  <si>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</si>
  <si>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</si>
  <si>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</si>
  <si>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</si>
  <si>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</si>
  <si>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</si>
  <si>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</si>
  <si>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</si>
  <si>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</si>
  <si>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</si>
  <si>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</si>
  <si>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</si>
  <si>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</si>
  <si>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</si>
  <si>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</si>
  <si>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</si>
  <si>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</si>
  <si>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</si>
  <si>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</si>
  <si>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</si>
  <si>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</si>
  <si>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</si>
  <si>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</si>
  <si>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</si>
  <si>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</si>
  <si>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</si>
  <si>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</si>
  <si>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</si>
  <si>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</si>
  <si>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</si>
  <si>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</si>
  <si>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</si>
  <si>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</si>
  <si>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</si>
  <si>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</si>
  <si>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</si>
  <si>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</si>
  <si>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</si>
  <si>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</si>
  <si>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</si>
  <si>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</si>
  <si>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</si>
  <si>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</si>
  <si>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</si>
  <si>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</si>
  <si>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</si>
  <si>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</si>
  <si>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</si>
  <si>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</si>
  <si>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</si>
  <si>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</si>
  <si>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</si>
  <si>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</si>
  <si>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</si>
  <si>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</si>
  <si>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</si>
  <si>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</si>
  <si>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</si>
  <si>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</si>
  <si>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</si>
  <si>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</si>
  <si>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</si>
  <si>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</si>
  <si>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</si>
  <si>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</si>
  <si>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</si>
  <si>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</si>
  <si>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</si>
  <si>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</si>
  <si>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</si>
  <si>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</si>
  <si>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</si>
  <si>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</si>
  <si>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</si>
  <si>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</si>
  <si>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</si>
  <si>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</si>
  <si>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</si>
  <si>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</si>
  <si>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</si>
  <si>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</si>
  <si>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</si>
  <si>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</si>
  <si>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</si>
  <si>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</si>
  <si>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</si>
  <si>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</si>
  <si>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</si>
  <si>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</si>
  <si>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</si>
  <si>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</si>
  <si>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</si>
  <si>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</si>
  <si>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</si>
  <si>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</si>
  <si>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</si>
  <si>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</si>
  <si>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</si>
  <si>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</si>
  <si>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</si>
  <si>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</si>
  <si>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</si>
  <si>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</si>
  <si>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</si>
  <si>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</si>
  <si>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</si>
  <si>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</si>
  <si>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</si>
  <si>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</si>
  <si>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</si>
  <si>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</si>
  <si>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</si>
  <si>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</si>
  <si>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</si>
  <si>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</si>
  <si>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</si>
  <si>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</si>
  <si>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</si>
  <si>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</si>
  <si>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</si>
  <si>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</si>
  <si>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</si>
  <si>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</si>
  <si>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</si>
  <si>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</si>
  <si>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</si>
  <si>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</si>
  <si>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</si>
  <si>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</si>
  <si>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</si>
  <si>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</si>
  <si>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</si>
  <si>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</si>
  <si>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</si>
  <si>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</si>
  <si>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</si>
  <si>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</si>
  <si>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</si>
  <si>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</si>
  <si>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</si>
  <si>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</si>
  <si>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</si>
  <si>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</si>
  <si>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</si>
  <si>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</si>
  <si>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</si>
  <si>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</si>
  <si>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</si>
  <si>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</si>
  <si>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</si>
  <si>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</si>
  <si>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</si>
  <si>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</si>
  <si>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</si>
  <si>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</si>
  <si>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</si>
  <si>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</si>
  <si>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</si>
  <si>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</si>
  <si>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</si>
  <si>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</si>
  <si>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</si>
  <si>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</si>
  <si>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</si>
  <si>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</si>
  <si>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</si>
  <si>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</si>
  <si>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</si>
  <si>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</si>
  <si>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</si>
  <si>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</si>
  <si>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</si>
  <si>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</si>
  <si>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</si>
  <si>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</si>
  <si>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</si>
  <si>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</si>
  <si>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</si>
  <si>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</si>
  <si>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</si>
  <si>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</si>
  <si>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</si>
  <si>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</si>
  <si>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</si>
  <si>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</si>
  <si>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</si>
  <si>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</si>
  <si>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</si>
  <si>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</si>
  <si>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</si>
  <si>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</si>
  <si>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</si>
  <si>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</si>
  <si>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</si>
  <si>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</si>
  <si>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</si>
  <si>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</si>
  <si>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</si>
  <si>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</si>
  <si>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</si>
  <si>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</si>
  <si>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</si>
  <si>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</si>
  <si>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</si>
  <si>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</si>
  <si>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</si>
  <si>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</si>
  <si>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</si>
  <si>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</si>
  <si>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</si>
  <si>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</si>
  <si>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</si>
  <si>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</si>
  <si>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</si>
  <si>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</si>
  <si>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</si>
  <si>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</si>
  <si>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</si>
  <si>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</si>
  <si>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</si>
  <si>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</si>
  <si>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</si>
  <si>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</si>
  <si>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</si>
  <si>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</si>
  <si>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</si>
  <si>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</si>
  <si>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</si>
  <si>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</si>
  <si>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</si>
  <si>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</si>
  <si>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</si>
  <si>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</si>
  <si>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</si>
  <si>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</si>
  <si>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</si>
  <si>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</si>
  <si>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</si>
  <si>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</si>
  <si>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</si>
  <si>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</si>
  <si>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</si>
  <si>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</si>
  <si>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</si>
  <si>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</si>
  <si>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</si>
  <si>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</si>
  <si>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</si>
  <si>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</si>
  <si>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</si>
  <si>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</si>
  <si>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</si>
  <si>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</si>
  <si>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</si>
  <si>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</si>
  <si>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</si>
  <si>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</si>
  <si>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</si>
  <si>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</si>
  <si>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</si>
  <si>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</si>
  <si>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</si>
  <si>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</si>
  <si>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</si>
  <si>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</si>
  <si>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</si>
  <si>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</si>
  <si>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</si>
  <si>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</si>
  <si>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</si>
  <si>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</si>
  <si>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</si>
  <si>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</si>
  <si>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</si>
  <si>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</si>
  <si>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</si>
  <si>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</si>
  <si>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</si>
  <si>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</si>
  <si>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</si>
  <si>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</si>
  <si>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</si>
  <si>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</si>
  <si>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</si>
  <si>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</si>
  <si>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</si>
  <si>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</si>
  <si>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</si>
  <si>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</si>
  <si>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</si>
  <si>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</si>
  <si>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</si>
  <si>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</si>
  <si>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</si>
  <si>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</si>
  <si>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</si>
  <si>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</si>
  <si>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</si>
  <si>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</si>
  <si>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</si>
  <si>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</si>
  <si>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</si>
  <si>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</si>
  <si>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</si>
  <si>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</si>
  <si>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</si>
  <si>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</si>
  <si>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</si>
  <si>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</si>
  <si>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</si>
  <si>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</si>
  <si>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</si>
  <si>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</si>
  <si>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</si>
  <si>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</si>
  <si>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</si>
  <si>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</si>
  <si>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</si>
  <si>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</si>
  <si>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</si>
  <si>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</si>
  <si>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</si>
  <si>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</si>
  <si>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</si>
  <si>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</si>
  <si>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</si>
  <si>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</si>
  <si>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</si>
  <si>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</si>
  <si>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</si>
  <si>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</si>
  <si>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</si>
  <si>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</si>
  <si>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</si>
  <si>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</si>
  <si>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</si>
  <si>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</si>
  <si>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</si>
  <si>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</si>
  <si>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</si>
  <si>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</si>
  <si>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</si>
  <si>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</si>
  <si>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</si>
  <si>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</si>
  <si>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</si>
  <si>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</si>
  <si>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</si>
  <si>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</si>
  <si>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</si>
  <si>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</si>
  <si>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</si>
  <si>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</si>
  <si>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</si>
  <si>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</si>
  <si>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</si>
  <si>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</si>
  <si>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</si>
  <si>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</si>
  <si>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</si>
  <si>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</si>
  <si>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</si>
  <si>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</si>
  <si>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</si>
  <si>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</si>
  <si>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</si>
  <si>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</si>
  <si>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</si>
  <si>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</si>
  <si>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</si>
  <si>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</si>
  <si>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</si>
  <si>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</si>
  <si>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</si>
  <si>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</si>
  <si>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</si>
  <si>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</si>
  <si>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</si>
  <si>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</si>
  <si>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</si>
  <si>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</si>
  <si>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</si>
  <si>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</si>
  <si>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</si>
  <si>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</si>
  <si>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</si>
  <si>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</si>
  <si>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</si>
  <si>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</si>
  <si>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</si>
  <si>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</si>
  <si>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</si>
  <si>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</si>
  <si>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</si>
  <si>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</si>
  <si>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</si>
  <si>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</si>
  <si>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</si>
  <si>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</si>
  <si>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</si>
  <si>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</si>
  <si>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</si>
  <si>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</si>
  <si>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</si>
  <si>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</si>
  <si>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</si>
  <si>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</si>
  <si>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</si>
  <si>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</si>
  <si>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</si>
  <si>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</si>
  <si>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</si>
  <si>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</si>
  <si>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</si>
  <si>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</si>
  <si>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</si>
  <si>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</si>
  <si>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</si>
  <si>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</si>
  <si>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</si>
  <si>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</si>
  <si>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</si>
  <si>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</si>
  <si>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</si>
  <si>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</si>
  <si>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</si>
  <si>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</si>
  <si>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</si>
  <si>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</si>
  <si>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</si>
  <si>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</si>
  <si>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</si>
  <si>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</si>
  <si>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</si>
  <si>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</si>
  <si>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</si>
  <si>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</si>
  <si>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</si>
  <si>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</si>
  <si>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</si>
  <si>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</si>
  <si>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</si>
  <si>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</si>
  <si>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</si>
  <si>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</si>
  <si>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</si>
  <si>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</si>
  <si>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</si>
  <si>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</si>
  <si>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</si>
  <si>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</si>
  <si>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</si>
  <si>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</si>
  <si>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</si>
  <si>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</si>
  <si>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</si>
  <si>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</si>
  <si>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</si>
  <si>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</si>
  <si>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</si>
  <si>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</si>
  <si>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</si>
  <si>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</si>
  <si>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</si>
  <si>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</si>
  <si>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</si>
  <si>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</si>
  <si>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</si>
  <si>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</si>
  <si>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</si>
  <si>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</si>
  <si>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</si>
  <si>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</si>
  <si>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</si>
  <si>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</si>
  <si>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</si>
  <si>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</si>
  <si>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</si>
  <si>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</si>
  <si>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</si>
  <si>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</si>
  <si>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</si>
  <si>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</si>
  <si>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</si>
  <si>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</si>
  <si>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</si>
  <si>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</si>
  <si>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</si>
  <si>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</si>
  <si>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</si>
  <si>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</si>
  <si>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</si>
  <si>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</si>
  <si>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</si>
  <si>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</si>
  <si>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</si>
  <si>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</si>
  <si>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</si>
  <si>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</si>
  <si>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</si>
  <si>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</si>
  <si>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</si>
  <si>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</si>
  <si>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</si>
  <si>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</si>
  <si>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</si>
  <si>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</si>
  <si>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</si>
  <si>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</si>
  <si>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</si>
  <si>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</si>
  <si>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</si>
  <si>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</si>
  <si>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</si>
  <si>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</si>
  <si>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</si>
  <si>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</si>
  <si>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</si>
  <si>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</si>
  <si>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</si>
  <si>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</si>
  <si>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</si>
  <si>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</si>
  <si>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</si>
  <si>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</si>
  <si>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</si>
  <si>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</si>
  <si>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</si>
  <si>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</si>
  <si>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</si>
  <si>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</si>
  <si>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</si>
  <si>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</si>
  <si>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</si>
  <si>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</si>
  <si>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</si>
  <si>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</si>
  <si>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</si>
  <si>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</si>
  <si>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</si>
  <si>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</si>
  <si>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</si>
  <si>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</si>
  <si>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</si>
  <si>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</si>
  <si>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</si>
  <si>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</si>
  <si>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</si>
  <si>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</si>
  <si>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</si>
  <si>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</si>
  <si>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</si>
  <si>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</si>
  <si>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</si>
  <si>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</si>
  <si>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</si>
  <si>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</si>
  <si>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</si>
  <si>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</si>
  <si>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</si>
  <si>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</si>
  <si>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</si>
  <si>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</si>
  <si>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</si>
  <si>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</si>
  <si>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</si>
  <si>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</si>
  <si>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</si>
  <si>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</si>
  <si>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</si>
  <si>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</si>
  <si>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</si>
  <si>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</si>
  <si>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</si>
  <si>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</si>
  <si>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</si>
  <si>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</si>
  <si>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</si>
  <si>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</si>
  <si>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</si>
  <si>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</si>
  <si>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</si>
  <si>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</si>
  <si>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</si>
  <si>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</si>
  <si>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</si>
  <si>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</si>
  <si>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</si>
  <si>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</si>
  <si>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</si>
  <si>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</si>
  <si>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</si>
  <si>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</si>
  <si>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</si>
  <si>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</si>
  <si>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</si>
  <si>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</si>
  <si>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</si>
  <si>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</si>
  <si>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</si>
  <si>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</si>
  <si>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</si>
  <si>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</si>
  <si>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</si>
  <si>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</si>
  <si>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</si>
  <si>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</si>
  <si>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</si>
  <si>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</si>
  <si>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</si>
  <si>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</si>
  <si>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</si>
  <si>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</si>
  <si>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</si>
  <si>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</si>
  <si>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</si>
  <si>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</si>
  <si>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</si>
  <si>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</si>
  <si>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</si>
  <si>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</si>
  <si>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</si>
  <si>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</si>
  <si>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</si>
  <si>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</si>
  <si>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</si>
  <si>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</si>
  <si>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</si>
  <si>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</si>
  <si>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</si>
  <si>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</si>
  <si>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</si>
  <si>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</si>
  <si>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</si>
  <si>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</si>
  <si>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</si>
  <si>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</si>
  <si>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</si>
  <si>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</si>
  <si>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</si>
  <si>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</si>
  <si>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</si>
  <si>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</si>
  <si>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</si>
  <si>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</si>
  <si>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</si>
  <si>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</si>
  <si>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</si>
  <si>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</si>
  <si>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</si>
  <si>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</si>
  <si>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</si>
  <si>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</si>
  <si>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</si>
  <si>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</si>
  <si>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</si>
  <si>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</si>
  <si>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</si>
  <si>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</si>
  <si>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</si>
  <si>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</si>
  <si>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</si>
  <si>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</si>
  <si>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</si>
  <si>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</si>
  <si>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</si>
  <si>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</si>
  <si>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</si>
  <si>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</si>
  <si>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</si>
  <si>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</si>
  <si>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</si>
  <si>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</si>
  <si>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</si>
  <si>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</si>
  <si>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</si>
  <si>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</si>
  <si>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</si>
  <si>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</si>
  <si>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</si>
  <si>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</si>
  <si>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</si>
  <si>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</si>
  <si>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</si>
  <si>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</si>
  <si>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</si>
  <si>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</si>
  <si>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</si>
  <si>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</si>
  <si>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</si>
  <si>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</si>
  <si>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</si>
  <si>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</si>
  <si>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</si>
  <si>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</si>
  <si>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</si>
  <si>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</si>
  <si>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</si>
  <si>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</si>
  <si>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</si>
  <si>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</si>
  <si>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</si>
  <si>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</si>
  <si>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</si>
  <si>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</si>
  <si>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</si>
  <si>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</si>
  <si>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</si>
  <si>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</si>
  <si>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</si>
  <si>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</si>
  <si>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</si>
  <si>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</si>
  <si>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</si>
  <si>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</si>
  <si>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</si>
  <si>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</si>
  <si>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</si>
  <si>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</si>
  <si>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</si>
  <si>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</si>
  <si>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</si>
  <si>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</si>
  <si>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</si>
  <si>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</si>
  <si>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</si>
  <si>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</si>
  <si>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</si>
  <si>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</si>
  <si>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</si>
  <si>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</si>
  <si>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</si>
  <si>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</si>
  <si>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</si>
  <si>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</si>
  <si>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</si>
  <si>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</si>
  <si>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</si>
  <si>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</si>
  <si>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</si>
  <si>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</si>
  <si>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</si>
  <si>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</si>
  <si>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</si>
  <si>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</si>
  <si>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</si>
  <si>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</si>
  <si>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</si>
  <si>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</si>
  <si>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</si>
  <si>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</si>
  <si>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</si>
  <si>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</si>
  <si>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</si>
  <si>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</si>
  <si>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</si>
  <si>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</si>
  <si>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</si>
  <si>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</si>
  <si>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</si>
  <si>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</si>
  <si>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</si>
  <si>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</si>
  <si>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</si>
  <si>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</si>
  <si>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</si>
  <si>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</si>
  <si>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</si>
  <si>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</si>
  <si>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</si>
  <si>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</si>
  <si>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</si>
  <si>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</si>
  <si>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</si>
  <si>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</si>
  <si>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</si>
  <si>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</si>
  <si>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</si>
  <si>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</si>
  <si>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</si>
  <si>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</si>
  <si>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</si>
  <si>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</si>
  <si>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</si>
  <si>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</si>
  <si>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</si>
  <si>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</si>
  <si>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</si>
  <si>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</si>
  <si>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</si>
  <si>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</si>
  <si>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</si>
  <si>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</si>
  <si>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</si>
  <si>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</si>
  <si>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</si>
  <si>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</si>
  <si>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</si>
  <si>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</si>
  <si>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</si>
  <si>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</si>
  <si>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</si>
  <si>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</si>
  <si>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</si>
  <si>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</si>
  <si>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</si>
  <si>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</si>
  <si>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</si>
  <si>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</si>
  <si>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</si>
  <si>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</si>
  <si>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</si>
  <si>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</si>
  <si>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</si>
  <si>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</si>
  <si>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</si>
  <si>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</si>
  <si>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</si>
  <si>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</si>
  <si>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</si>
  <si>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</si>
  <si>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</si>
  <si>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</si>
  <si>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</si>
  <si>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</si>
  <si>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</si>
  <si>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</si>
  <si>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</si>
  <si>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</si>
  <si>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</si>
  <si>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</si>
  <si>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</si>
  <si>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</si>
  <si>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</si>
  <si>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</si>
  <si>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</si>
  <si>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</si>
  <si>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</si>
  <si>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</si>
  <si>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</si>
  <si>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</si>
  <si>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</si>
  <si>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</si>
  <si>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</si>
  <si>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</si>
  <si>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</si>
  <si>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</si>
  <si>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</si>
  <si>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</si>
  <si>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</si>
  <si>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</si>
  <si>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</si>
  <si>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</si>
  <si>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</si>
  <si>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</si>
  <si>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</si>
  <si>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</si>
  <si>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</si>
  <si>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</si>
  <si>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</si>
  <si>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</si>
  <si>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</si>
  <si>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</si>
  <si>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</si>
  <si>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</si>
  <si>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</si>
  <si>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</si>
  <si>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</si>
  <si>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</si>
  <si>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</si>
  <si>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</si>
  <si>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</si>
  <si>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</si>
  <si>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</si>
  <si>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</si>
  <si>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</si>
  <si>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</si>
  <si>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</si>
  <si>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</si>
  <si>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</si>
  <si>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</si>
  <si>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</si>
  <si>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</si>
  <si>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</si>
  <si>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</si>
  <si>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</si>
  <si>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</si>
  <si>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</si>
  <si>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</si>
  <si>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</si>
  <si>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</si>
  <si>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</si>
  <si>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</si>
  <si>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</si>
  <si>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</si>
  <si>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</si>
  <si>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</si>
  <si>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</si>
  <si>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</si>
  <si>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</si>
  <si>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</si>
  <si>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</si>
  <si>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</si>
  <si>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</si>
  <si>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</si>
  <si>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</si>
  <si>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</si>
  <si>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</si>
  <si>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</si>
  <si>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</si>
  <si>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</si>
  <si>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</si>
  <si>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</si>
  <si>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</si>
  <si>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</si>
  <si>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</si>
  <si>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</si>
  <si>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</si>
  <si>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</si>
  <si>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</si>
  <si>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</si>
  <si>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</si>
  <si>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</si>
  <si>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</si>
  <si>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</si>
  <si>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</si>
  <si>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</si>
  <si>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</si>
  <si>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</si>
  <si>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</si>
  <si>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</si>
  <si>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</si>
  <si>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</si>
  <si>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</si>
  <si>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</si>
  <si>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</si>
  <si>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</si>
  <si>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</si>
  <si>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</si>
  <si>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</si>
  <si>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</si>
  <si>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</si>
  <si>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</si>
  <si>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</si>
  <si>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</si>
  <si>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</si>
  <si>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</si>
  <si>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</si>
  <si>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</si>
  <si>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</si>
  <si>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</si>
  <si>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</si>
  <si>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</si>
  <si>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</si>
  <si>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</si>
  <si>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</si>
  <si>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</si>
  <si>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</si>
  <si>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</si>
  <si>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</si>
  <si>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</si>
  <si>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</si>
  <si>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</si>
  <si>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</si>
  <si>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</si>
  <si>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</si>
  <si>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</si>
  <si>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</si>
  <si>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</si>
  <si>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</si>
  <si>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</si>
  <si>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</si>
  <si>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</si>
  <si>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</si>
  <si>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</si>
  <si>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</si>
  <si>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</si>
  <si>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</si>
  <si>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</si>
  <si>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</si>
  <si>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</si>
  <si>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</si>
  <si>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</si>
  <si>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</si>
  <si>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</si>
  <si>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</si>
  <si>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</si>
  <si>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</si>
  <si>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</si>
  <si>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</si>
  <si>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</si>
  <si>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</si>
  <si>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</si>
  <si>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</si>
  <si>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</si>
  <si>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</si>
  <si>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</si>
  <si>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</si>
  <si>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</si>
  <si>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</si>
  <si>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</si>
  <si>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</si>
  <si>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</si>
  <si>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</si>
  <si>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</si>
  <si>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</si>
  <si>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</si>
  <si>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</si>
  <si>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</si>
  <si>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</si>
  <si>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</si>
  <si>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</si>
  <si>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</si>
  <si>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</si>
  <si>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</si>
  <si>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</si>
  <si>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</si>
  <si>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</si>
  <si>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</si>
  <si>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</si>
  <si>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</si>
  <si>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</si>
  <si>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</si>
  <si>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</si>
  <si>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</si>
  <si>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</si>
  <si>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</si>
  <si>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</si>
  <si>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</si>
  <si>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</si>
  <si>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</si>
  <si>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</si>
  <si>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</si>
  <si>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</si>
  <si>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</si>
  <si>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</si>
  <si>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</si>
  <si>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</si>
  <si>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</si>
  <si>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</si>
  <si>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</si>
  <si>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</si>
  <si>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</si>
  <si>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</si>
  <si>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</si>
  <si>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</si>
  <si>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</si>
  <si>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</si>
  <si>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</si>
  <si>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</si>
  <si>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</si>
  <si>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</si>
  <si>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</si>
  <si>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</si>
  <si>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</si>
  <si>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</si>
  <si>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</si>
  <si>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</si>
  <si>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</si>
  <si>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</si>
  <si>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</si>
  <si>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</si>
  <si>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</si>
  <si>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</si>
  <si>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</si>
  <si>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</si>
  <si>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</si>
  <si>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</si>
  <si>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</si>
  <si>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</si>
  <si>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</si>
  <si>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</si>
  <si>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</si>
  <si>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</si>
  <si>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</si>
  <si>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</si>
  <si>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</si>
  <si>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</si>
  <si>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</si>
  <si>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</si>
  <si>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</si>
  <si>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</si>
  <si>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</si>
  <si>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</si>
  <si>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</si>
  <si>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</si>
  <si>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</si>
  <si>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</si>
  <si>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</si>
  <si>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</si>
  <si>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</si>
  <si>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</si>
  <si>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</si>
  <si>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</si>
  <si>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</si>
  <si>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</si>
  <si>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</si>
  <si>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</si>
  <si>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</si>
  <si>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</si>
  <si>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</si>
  <si>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</si>
  <si>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</si>
  <si>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</si>
  <si>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</si>
  <si>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</si>
  <si>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</si>
  <si>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</si>
  <si>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</si>
  <si>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</si>
  <si>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</si>
  <si>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</si>
  <si>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</si>
  <si>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</si>
  <si>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</si>
  <si>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</si>
  <si>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</si>
  <si>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</si>
  <si>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</si>
  <si>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</si>
  <si>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</si>
  <si>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</si>
  <si>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</si>
  <si>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</si>
  <si>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</si>
  <si>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</si>
  <si>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</si>
  <si>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</si>
  <si>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</si>
  <si>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</si>
  <si>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</si>
  <si>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</si>
  <si>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</si>
  <si>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</si>
  <si>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</si>
  <si>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</si>
  <si>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</si>
  <si>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</si>
  <si>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</si>
  <si>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</si>
  <si>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</si>
  <si>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</si>
  <si>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</si>
  <si>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</si>
  <si>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</si>
  <si>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</si>
  <si>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</si>
  <si>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</si>
  <si>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</si>
  <si>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</si>
  <si>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</si>
  <si>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</si>
  <si>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</si>
  <si>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</si>
  <si>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</si>
  <si>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</si>
  <si>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</si>
  <si>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</si>
  <si>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</si>
  <si>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</si>
  <si>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</si>
  <si>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</si>
  <si>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</si>
  <si>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</si>
  <si>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</si>
  <si>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</si>
  <si>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</si>
  <si>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</si>
  <si>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</si>
  <si>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</si>
  <si>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</si>
  <si>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</si>
  <si>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</si>
  <si>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</si>
  <si>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</si>
  <si>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</si>
  <si>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</si>
  <si>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</si>
  <si>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</si>
  <si>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</si>
  <si>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</si>
  <si>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</si>
  <si>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</si>
  <si>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</si>
  <si>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</si>
  <si>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</si>
  <si>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</si>
  <si>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</si>
  <si>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</si>
  <si>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</si>
  <si>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</si>
  <si>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</si>
  <si>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</si>
  <si>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</si>
  <si>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</si>
  <si>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</si>
  <si>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</si>
  <si>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</si>
  <si>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</si>
  <si>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</si>
  <si>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</si>
  <si>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</si>
  <si>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</si>
  <si>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</si>
  <si>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</si>
  <si>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</si>
  <si>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</si>
  <si>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</si>
  <si>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</si>
  <si>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</si>
  <si>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</si>
  <si>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</si>
  <si>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</si>
  <si>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</si>
  <si>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</si>
  <si>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</si>
  <si>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</si>
  <si>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</si>
  <si>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</si>
  <si>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</si>
  <si>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</si>
  <si>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</si>
  <si>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</si>
  <si>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</si>
  <si>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</si>
  <si>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</si>
  <si>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</si>
  <si>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</si>
  <si>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</si>
  <si>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</si>
  <si>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</si>
  <si>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</si>
  <si>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</si>
  <si>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</si>
  <si>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</si>
  <si>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</si>
  <si>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</si>
  <si>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</si>
  <si>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</si>
  <si>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</si>
  <si>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</si>
  <si>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</si>
  <si>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</si>
  <si>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</si>
  <si>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</si>
  <si>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</si>
  <si>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</si>
  <si>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</si>
  <si>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</si>
  <si>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</si>
  <si>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</si>
  <si>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</si>
  <si>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</si>
  <si>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</si>
  <si>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</si>
  <si>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</si>
  <si>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</si>
  <si>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</si>
  <si>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</si>
  <si>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</si>
  <si>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</si>
  <si>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</si>
  <si>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</si>
  <si>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</si>
  <si>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</si>
  <si>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</si>
  <si>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</si>
  <si>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</si>
  <si>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</si>
  <si>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</si>
  <si>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</si>
  <si>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</si>
  <si>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</si>
  <si>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</si>
  <si>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</si>
  <si>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</si>
  <si>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</si>
  <si>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</si>
  <si>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</si>
  <si>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</si>
  <si>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</si>
  <si>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</si>
  <si>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</si>
  <si>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</si>
  <si>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</si>
  <si>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</si>
  <si>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</si>
  <si>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</si>
  <si>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</si>
  <si>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</si>
  <si>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</si>
  <si>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</si>
  <si>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</si>
  <si>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</si>
  <si>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</si>
  <si>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</si>
  <si>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</si>
  <si>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</si>
  <si>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</si>
  <si>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</si>
  <si>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</si>
  <si>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</si>
  <si>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</si>
  <si>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</si>
  <si>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</si>
  <si>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</si>
  <si>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</si>
  <si>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</si>
  <si>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</si>
  <si>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</si>
  <si>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</si>
  <si>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</si>
  <si>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</si>
  <si>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</si>
  <si>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</si>
  <si>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</si>
  <si>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</si>
  <si>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</si>
  <si>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</si>
  <si>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</si>
  <si>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</si>
  <si>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</si>
  <si>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</si>
  <si>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</si>
  <si>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</si>
  <si>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</si>
  <si>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</si>
  <si>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</si>
  <si>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</si>
  <si>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</si>
  <si>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</si>
  <si>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</si>
  <si>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</si>
  <si>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</si>
  <si>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</si>
  <si>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</si>
  <si>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</si>
  <si>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</si>
  <si>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</si>
  <si>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</si>
  <si>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</si>
  <si>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</si>
  <si>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</si>
  <si>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</si>
  <si>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</si>
  <si>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</si>
  <si>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</si>
  <si>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</si>
  <si>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</si>
  <si>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</si>
  <si>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</si>
  <si>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</si>
  <si>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</si>
  <si>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</si>
  <si>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</si>
  <si>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</si>
  <si>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</si>
  <si>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</si>
  <si>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</si>
  <si>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</si>
  <si>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</si>
  <si>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</si>
  <si>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</si>
  <si>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</si>
  <si>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</si>
  <si>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</si>
  <si>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</si>
  <si>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</si>
  <si>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</si>
  <si>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</si>
  <si>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</si>
  <si>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</si>
  <si>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</si>
  <si>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</si>
  <si>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</si>
  <si>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</si>
  <si>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</si>
  <si>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</si>
  <si>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</si>
  <si>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</si>
  <si>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</si>
  <si>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</si>
  <si>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</si>
  <si>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</si>
  <si>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</si>
  <si>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</si>
  <si>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</si>
  <si>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</si>
  <si>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</si>
  <si>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</si>
  <si>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</si>
  <si>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</si>
  <si>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</si>
  <si>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</si>
  <si>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</si>
  <si>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</si>
  <si>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</si>
  <si>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</si>
  <si>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</si>
  <si>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</si>
  <si>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</si>
  <si>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</si>
  <si>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</si>
  <si>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</si>
  <si>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</si>
  <si>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</si>
  <si>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</si>
  <si>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</si>
  <si>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</si>
  <si>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</si>
  <si>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</si>
  <si>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</si>
  <si>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</si>
  <si>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</si>
  <si>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</si>
  <si>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</si>
  <si>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</si>
  <si>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</si>
  <si>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</si>
  <si>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</si>
  <si>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</si>
  <si>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</si>
  <si>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</si>
  <si>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</si>
  <si>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</si>
  <si>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</si>
  <si>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</si>
  <si>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</si>
  <si>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</si>
  <si>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</si>
  <si>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</si>
  <si>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</si>
  <si>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</si>
  <si>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</si>
  <si>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</si>
  <si>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</si>
  <si>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</si>
  <si>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</si>
  <si>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</si>
  <si>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</si>
  <si>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</si>
  <si>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</si>
  <si>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</si>
  <si>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</si>
  <si>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</si>
  <si>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</si>
  <si>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</si>
  <si>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</si>
  <si>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</si>
  <si>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</si>
  <si>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</si>
  <si>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</si>
  <si>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</si>
  <si>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</si>
  <si>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</si>
  <si>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</si>
  <si>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</si>
  <si>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</si>
  <si>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</si>
  <si>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</si>
  <si>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</si>
  <si>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</si>
  <si>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</si>
  <si>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</si>
  <si>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</si>
  <si>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</si>
  <si>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</si>
  <si>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</si>
  <si>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</si>
  <si>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</si>
  <si>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</si>
  <si>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</si>
  <si>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</si>
  <si>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</si>
  <si>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</si>
  <si>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</si>
  <si>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</si>
  <si>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</si>
  <si>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</si>
  <si>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</si>
  <si>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</si>
  <si>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</si>
  <si>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</si>
  <si>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</si>
  <si>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</si>
  <si>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</si>
  <si>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</si>
  <si>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</si>
  <si>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</si>
  <si>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</si>
  <si>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</si>
  <si>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</si>
  <si>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</si>
  <si>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</si>
  <si>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</si>
  <si>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</si>
  <si>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</si>
  <si>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</si>
  <si>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</si>
  <si>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</si>
  <si>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</si>
  <si>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</si>
  <si>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</si>
  <si>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</si>
  <si>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</si>
  <si>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</si>
  <si>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</si>
  <si>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</si>
  <si>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</si>
  <si>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</si>
  <si>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</si>
  <si>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</si>
  <si>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</si>
  <si>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</si>
  <si>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</si>
  <si>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</si>
  <si>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</si>
  <si>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</si>
  <si>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</si>
  <si>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</si>
  <si>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</si>
  <si>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</si>
  <si>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</si>
  <si>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</si>
  <si>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</si>
  <si>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</si>
  <si>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</si>
  <si>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</si>
  <si>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</si>
  <si>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</si>
  <si>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</si>
  <si>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</si>
  <si>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</si>
  <si>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</si>
  <si>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</si>
  <si>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</si>
  <si>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</si>
  <si>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</si>
  <si>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</si>
  <si>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</si>
  <si>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</si>
  <si>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</si>
  <si>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</si>
  <si>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</si>
  <si>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</si>
  <si>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</si>
  <si>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</si>
  <si>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</si>
  <si>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</si>
  <si>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</si>
  <si>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</si>
  <si>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</si>
  <si>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</si>
  <si>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</si>
  <si>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</si>
  <si>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</si>
  <si>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</si>
  <si>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</si>
  <si>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</si>
  <si>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</si>
  <si>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</si>
  <si>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</si>
  <si>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</si>
  <si>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</si>
  <si>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</si>
  <si>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</si>
  <si>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</si>
  <si>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</si>
  <si>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</si>
  <si>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</si>
  <si>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</si>
  <si>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</si>
  <si>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</si>
  <si>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</si>
  <si>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</si>
  <si>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</si>
  <si>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</si>
  <si>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</si>
  <si>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</si>
  <si>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</si>
  <si>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</si>
  <si>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</si>
  <si>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</si>
  <si>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</si>
  <si>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</si>
  <si>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</si>
  <si>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</si>
  <si>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</si>
  <si>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</si>
  <si>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</si>
  <si>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</si>
  <si>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</si>
  <si>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</si>
  <si>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</si>
  <si>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</si>
  <si>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</si>
  <si>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</si>
  <si>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</si>
  <si>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</si>
  <si>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</si>
  <si>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</si>
  <si>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</si>
  <si>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</si>
  <si>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</si>
  <si>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</si>
  <si>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</si>
  <si>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</si>
  <si>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</si>
  <si>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</si>
  <si>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</si>
  <si>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</si>
  <si>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</si>
  <si>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</si>
  <si>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</si>
  <si>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</si>
  <si>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</si>
  <si>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</si>
  <si>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</si>
  <si>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</si>
  <si>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</si>
  <si>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</si>
  <si>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</si>
  <si>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</si>
  <si>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</si>
  <si>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</si>
  <si>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</si>
  <si>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</si>
  <si>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</si>
  <si>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</si>
  <si>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</si>
  <si>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</si>
  <si>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</si>
  <si>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</si>
  <si>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</si>
  <si>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</si>
  <si>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</si>
  <si>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</si>
  <si>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</si>
  <si>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</si>
  <si>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</si>
  <si>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</si>
  <si>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</si>
  <si>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</si>
  <si>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</si>
  <si>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</si>
  <si>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</si>
  <si>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</si>
  <si>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</si>
  <si>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</si>
  <si>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</si>
  <si>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</si>
  <si>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</si>
  <si>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</si>
  <si>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</si>
  <si>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</si>
  <si>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</si>
  <si>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</si>
  <si>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</si>
  <si>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</si>
  <si>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</si>
  <si>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</si>
  <si>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</si>
  <si>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</si>
  <si>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</si>
  <si>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</si>
  <si>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</si>
  <si>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</si>
  <si>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</si>
  <si>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</si>
  <si>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</si>
  <si>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</si>
  <si>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</si>
  <si>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</si>
  <si>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</si>
  <si>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</si>
  <si>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</si>
  <si>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</si>
  <si>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</si>
  <si>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</si>
  <si>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</si>
  <si>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</si>
  <si>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</si>
  <si>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</si>
  <si>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</si>
  <si>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</si>
  <si>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</si>
  <si>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</si>
  <si>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</si>
  <si>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</si>
  <si>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</si>
  <si>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</si>
  <si>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</si>
  <si>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</si>
  <si>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</si>
  <si>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</si>
  <si>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</si>
  <si>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</si>
  <si>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</si>
  <si>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</si>
  <si>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</si>
  <si>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</si>
  <si>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</si>
  <si>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</si>
  <si>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</si>
  <si>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</si>
  <si>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</si>
  <si>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</si>
  <si>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</si>
  <si>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</si>
  <si>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</si>
  <si>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</si>
  <si>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</si>
  <si>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</si>
  <si>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</si>
  <si>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</si>
  <si>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</si>
  <si>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</si>
  <si>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</si>
  <si>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</si>
  <si>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</si>
  <si>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</si>
  <si>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</si>
  <si>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</si>
  <si>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</si>
  <si>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</si>
  <si>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</si>
  <si>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</si>
  <si>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</si>
  <si>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</si>
  <si>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</si>
  <si>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</si>
  <si>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</si>
  <si>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</si>
  <si>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</si>
  <si>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</si>
  <si>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</si>
  <si>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</si>
  <si>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</si>
  <si>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</si>
  <si>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</si>
  <si>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</si>
  <si>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</si>
  <si>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</si>
  <si>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</si>
  <si>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</si>
  <si>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</si>
  <si>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</si>
  <si>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</si>
  <si>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</si>
  <si>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</si>
  <si>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</si>
  <si>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</si>
  <si>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</si>
  <si>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</si>
  <si>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</si>
  <si>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</si>
  <si>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</si>
  <si>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</si>
  <si>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</si>
  <si>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</si>
  <si>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</si>
  <si>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</si>
  <si>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</si>
  <si>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</si>
  <si>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</si>
  <si>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</si>
  <si>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</si>
  <si>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</si>
  <si>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</si>
  <si>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</si>
  <si>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</si>
  <si>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</si>
  <si>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</si>
  <si>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</si>
  <si>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</si>
  <si>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</si>
  <si>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</si>
  <si>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</si>
  <si>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</si>
  <si>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</si>
  <si>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</si>
  <si>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</si>
  <si>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</si>
  <si>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</si>
  <si>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</si>
  <si>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</si>
  <si>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</si>
  <si>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</si>
  <si>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</si>
  <si>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</si>
  <si>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</si>
  <si>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</si>
  <si>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</si>
  <si>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</si>
  <si>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</si>
  <si>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</si>
  <si>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</si>
  <si>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</si>
  <si>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</si>
  <si>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</si>
  <si>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</si>
  <si>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</si>
  <si>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</si>
  <si>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</si>
  <si>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</si>
  <si>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</si>
  <si>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</si>
  <si>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</si>
  <si>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</si>
  <si>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</si>
  <si>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</si>
  <si>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</si>
  <si>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</si>
  <si>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</si>
  <si>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</si>
  <si>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</si>
  <si>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</si>
  <si>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</si>
  <si>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</si>
  <si>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</si>
  <si>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</si>
  <si>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</si>
  <si>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</si>
  <si>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</si>
  <si>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</si>
  <si>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</si>
  <si>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</si>
  <si>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</si>
  <si>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</si>
  <si>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</si>
  <si>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</si>
  <si>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</si>
  <si>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</si>
  <si>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</si>
  <si>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</si>
  <si>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</si>
  <si>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</si>
  <si>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</si>
  <si>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</si>
  <si>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</si>
  <si>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</si>
  <si>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</si>
  <si>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</si>
  <si>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</si>
  <si>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</si>
  <si>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</si>
  <si>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</si>
  <si>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</si>
  <si>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</si>
  <si>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</si>
  <si>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</si>
  <si>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</si>
  <si>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</si>
  <si>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</si>
  <si>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</si>
  <si>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</si>
  <si>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</si>
  <si>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</si>
  <si>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</si>
  <si>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</si>
  <si>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</si>
  <si>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</si>
  <si>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</si>
  <si>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</si>
  <si>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</si>
  <si>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</si>
  <si>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</si>
  <si>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</si>
  <si>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</si>
  <si>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</si>
  <si>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</si>
  <si>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</si>
  <si>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</si>
  <si>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</si>
  <si>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</si>
  <si>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</si>
  <si>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</si>
  <si>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</si>
  <si>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</si>
  <si>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</si>
  <si>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</si>
  <si>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</si>
  <si>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</si>
  <si>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</si>
  <si>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</si>
  <si>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</si>
  <si>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</si>
  <si>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</si>
  <si>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</si>
  <si>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</si>
  <si>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</si>
  <si>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</si>
  <si>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</si>
  <si>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</si>
  <si>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</si>
  <si>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</si>
  <si>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</si>
  <si>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</si>
  <si>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</si>
  <si>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</si>
  <si>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</si>
  <si>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</si>
  <si>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</si>
  <si>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</si>
  <si>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</si>
  <si>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</si>
  <si>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</si>
  <si>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</si>
  <si>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</si>
  <si>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</si>
  <si>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</si>
  <si>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</si>
  <si>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</si>
  <si>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</si>
  <si>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</si>
  <si>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</si>
  <si>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</si>
  <si>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</si>
  <si>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</si>
  <si>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</si>
  <si>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</si>
  <si>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</si>
  <si>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</si>
  <si>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</si>
  <si>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</si>
  <si>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</si>
  <si>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</si>
  <si>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</si>
  <si>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</si>
  <si>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</si>
  <si>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</si>
  <si>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</si>
  <si>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</si>
  <si>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</si>
  <si>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</si>
  <si>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</si>
  <si>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</si>
  <si>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</si>
  <si>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</si>
  <si>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</si>
  <si>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</si>
  <si>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</si>
  <si>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</si>
  <si>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</si>
  <si>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</si>
  <si>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</si>
  <si>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</si>
  <si>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</si>
  <si>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</si>
  <si>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</si>
  <si>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</si>
  <si>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</si>
  <si>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</si>
  <si>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</si>
  <si>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</si>
  <si>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</si>
  <si>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</si>
  <si>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</si>
  <si>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</si>
  <si>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</si>
  <si>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</si>
  <si>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</si>
  <si>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</si>
  <si>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</si>
  <si>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</si>
  <si>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</si>
  <si>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</si>
  <si>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</si>
  <si>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</si>
  <si>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</si>
  <si>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</si>
  <si>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</si>
  <si>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</si>
  <si>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</si>
  <si>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</si>
  <si>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</si>
  <si>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</si>
  <si>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</si>
  <si>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</si>
  <si>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</si>
  <si>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</si>
  <si>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</si>
  <si>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</si>
  <si>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</si>
  <si>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</si>
  <si>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</si>
  <si>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</si>
  <si>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</si>
  <si>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</si>
  <si>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</si>
  <si>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</si>
  <si>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</si>
  <si>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</si>
  <si>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</si>
  <si>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</si>
  <si>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</si>
  <si>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</si>
  <si>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</si>
  <si>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</si>
  <si>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</si>
  <si>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</si>
  <si>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</si>
  <si>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</si>
  <si>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</si>
  <si>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</si>
  <si>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</si>
  <si>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</si>
  <si>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</si>
  <si>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</si>
  <si>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</si>
  <si>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</si>
  <si>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</si>
  <si>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</si>
  <si>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</si>
  <si>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</si>
  <si>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</si>
  <si>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</si>
  <si>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</si>
  <si>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</si>
  <si>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</si>
  <si>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</si>
  <si>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</si>
  <si>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</si>
  <si>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</si>
  <si>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</si>
  <si>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</si>
  <si>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</si>
  <si>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</si>
  <si>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</si>
  <si>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</si>
  <si>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</si>
  <si>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</si>
  <si>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</si>
  <si>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</si>
  <si>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</si>
  <si>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</si>
  <si>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</si>
  <si>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</si>
  <si>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</si>
  <si>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</si>
  <si>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</si>
  <si>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</si>
  <si>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</si>
  <si>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</si>
  <si>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</si>
  <si>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</si>
  <si>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</si>
  <si>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</si>
  <si>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</si>
  <si>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</si>
  <si>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</si>
  <si>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</si>
  <si>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</si>
  <si>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</si>
  <si>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</si>
  <si>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</si>
  <si>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</si>
  <si>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</si>
  <si>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</si>
  <si>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</si>
  <si>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</si>
  <si>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</si>
  <si>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</si>
  <si>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</si>
  <si>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</si>
  <si>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</si>
  <si>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</si>
  <si>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</si>
  <si>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</si>
  <si>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</si>
  <si>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</si>
  <si>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</si>
  <si>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</si>
  <si>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</si>
  <si>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</si>
  <si>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</si>
  <si>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</si>
  <si>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</si>
  <si>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</si>
  <si>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</si>
  <si>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</si>
  <si>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</si>
  <si>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</si>
  <si>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</si>
  <si>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</si>
  <si>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</si>
  <si>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</si>
  <si>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</si>
  <si>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</si>
  <si>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</si>
  <si>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</si>
  <si>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</si>
  <si>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</si>
  <si>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</si>
  <si>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</si>
  <si>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</si>
  <si>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</si>
  <si>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</si>
  <si>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</si>
  <si>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</si>
  <si>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</si>
  <si>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</si>
  <si>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</si>
  <si>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</si>
  <si>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</si>
  <si>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</si>
  <si>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</si>
  <si>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</si>
  <si>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</si>
  <si>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</si>
  <si>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</si>
  <si>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</si>
  <si>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</si>
  <si>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</si>
  <si>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</si>
  <si>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</si>
  <si>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</si>
  <si>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</si>
  <si>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</si>
  <si>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</si>
  <si>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</si>
  <si>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</si>
  <si>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</si>
  <si>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</si>
  <si>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</si>
  <si>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</si>
  <si>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</si>
  <si>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</si>
  <si>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</si>
  <si>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</si>
  <si>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</si>
  <si>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</si>
  <si>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</si>
  <si>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</si>
  <si>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</si>
  <si>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</si>
  <si>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</si>
  <si>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</si>
  <si>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</si>
  <si>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</si>
  <si>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</si>
  <si>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</si>
  <si>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</si>
  <si>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</si>
  <si>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</si>
  <si>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</si>
  <si>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</si>
  <si>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</si>
  <si>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</si>
  <si>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</si>
  <si>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</si>
  <si>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</si>
  <si>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</si>
  <si>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</si>
  <si>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</si>
  <si>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</si>
  <si>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</si>
  <si>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</si>
  <si>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</si>
  <si>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</si>
  <si>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</si>
  <si>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</si>
  <si>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</si>
  <si>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</si>
  <si>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</si>
  <si>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</si>
  <si>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</si>
  <si>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</si>
  <si>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</si>
  <si>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</si>
  <si>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</si>
  <si>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</si>
  <si>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</si>
  <si>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</si>
  <si>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</si>
  <si>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</si>
  <si>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</si>
  <si>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</si>
  <si>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</si>
  <si>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</si>
  <si>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</si>
  <si>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</si>
  <si>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</si>
  <si>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</si>
  <si>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</si>
  <si>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</si>
  <si>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</si>
  <si>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</si>
  <si>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</si>
  <si>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</si>
  <si>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</si>
  <si>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</si>
  <si>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</si>
  <si>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</si>
  <si>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</si>
  <si>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</si>
  <si>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</si>
  <si>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</si>
  <si>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</si>
  <si>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</si>
  <si>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</si>
  <si>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</si>
  <si>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</si>
  <si>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</si>
  <si>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</si>
  <si>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</si>
  <si>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</si>
  <si>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</si>
  <si>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</si>
  <si>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</si>
  <si>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</si>
  <si>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</si>
  <si>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</si>
  <si>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</si>
  <si>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</si>
  <si>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</si>
  <si>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</si>
  <si>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</si>
  <si>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</si>
  <si>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</si>
  <si>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</si>
  <si>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</si>
  <si>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</si>
  <si>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</si>
  <si>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</si>
  <si>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</si>
  <si>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</si>
  <si>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</si>
  <si>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</si>
  <si>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</si>
  <si>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</si>
  <si>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</si>
  <si>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</si>
  <si>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</si>
  <si>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</si>
  <si>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</si>
  <si>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</si>
  <si>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</si>
  <si>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</si>
  <si>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</si>
  <si>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</si>
  <si>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</si>
  <si>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</si>
  <si>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</si>
  <si>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</si>
  <si>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</si>
  <si>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</si>
  <si>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</si>
  <si>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</si>
  <si>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</si>
  <si>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</si>
  <si>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</si>
  <si>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</si>
  <si>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</si>
  <si>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</si>
  <si>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</si>
  <si>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</si>
  <si>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</si>
  <si>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</si>
  <si>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</si>
  <si>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</si>
  <si>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</si>
  <si>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</si>
  <si>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</si>
  <si>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</si>
  <si>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</si>
  <si>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</si>
  <si>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</si>
  <si>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</si>
  <si>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</si>
  <si>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</si>
  <si>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</si>
  <si>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</si>
  <si>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</si>
  <si>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</si>
  <si>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</si>
  <si>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</si>
  <si>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</si>
  <si>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</si>
  <si>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</si>
  <si>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</si>
  <si>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</si>
  <si>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</si>
  <si>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</si>
  <si>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</si>
  <si>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</si>
  <si>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</si>
  <si>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</si>
  <si>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</si>
  <si>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</si>
  <si>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</si>
  <si>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</si>
  <si>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</si>
  <si>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</si>
  <si>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</si>
  <si>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</si>
  <si>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</si>
  <si>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</si>
  <si>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</si>
  <si>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</si>
  <si>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</si>
  <si>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</si>
  <si>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</si>
  <si>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</si>
  <si>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</si>
  <si>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</si>
  <si>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</si>
  <si>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</si>
  <si>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</si>
  <si>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</si>
  <si>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</si>
  <si>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</si>
  <si>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</si>
  <si>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</si>
  <si>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</si>
  <si>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</si>
  <si>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</si>
  <si>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</si>
  <si>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</si>
  <si>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</si>
  <si>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</si>
  <si>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</si>
  <si>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</si>
  <si>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</si>
  <si>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</si>
  <si>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</si>
  <si>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</si>
  <si>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</si>
  <si>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</si>
  <si>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</si>
  <si>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</si>
  <si>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</si>
  <si>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</si>
  <si>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</si>
  <si>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</si>
  <si>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</si>
  <si>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</si>
  <si>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</si>
  <si>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</si>
  <si>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</si>
  <si>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</si>
  <si>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</si>
  <si>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</si>
  <si>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</si>
  <si>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</si>
  <si>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</si>
  <si>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</si>
  <si>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</si>
  <si>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</si>
  <si>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</si>
  <si>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</si>
  <si>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</si>
  <si>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</si>
  <si>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</si>
  <si>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</si>
  <si>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</si>
  <si>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</si>
  <si>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</si>
  <si>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</si>
  <si>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</si>
  <si>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</si>
  <si>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</si>
  <si>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</si>
  <si>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</si>
  <si>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</si>
  <si>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</si>
  <si>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</si>
  <si>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</si>
  <si>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</si>
  <si>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</si>
  <si>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</si>
  <si>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</si>
  <si>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</si>
  <si>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</si>
  <si>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</si>
  <si>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</si>
  <si>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</si>
  <si>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</si>
  <si>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</si>
  <si>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</si>
  <si>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</si>
  <si>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</si>
  <si>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</si>
  <si>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</si>
  <si>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</si>
  <si>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</si>
  <si>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</si>
  <si>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</si>
  <si>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</si>
  <si>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</si>
  <si>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</si>
  <si>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</si>
  <si>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</si>
  <si>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</si>
  <si>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</si>
  <si>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</si>
  <si>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</si>
  <si>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</si>
  <si>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</si>
  <si>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</si>
  <si>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</si>
  <si>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</si>
  <si>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</si>
  <si>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</si>
  <si>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</si>
  <si>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</si>
  <si>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</si>
  <si>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</si>
  <si>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</si>
  <si>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</si>
  <si>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</si>
  <si>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</si>
  <si>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</si>
  <si>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</si>
  <si>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</si>
  <si>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</si>
  <si>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</si>
  <si>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</si>
  <si>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</si>
  <si>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</si>
  <si>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</si>
  <si>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</si>
  <si>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</si>
  <si>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</si>
  <si>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</si>
  <si>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</si>
  <si>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</si>
  <si>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</si>
  <si>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</si>
  <si>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</si>
  <si>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</si>
  <si>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</si>
  <si>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</si>
  <si>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</si>
  <si>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</si>
  <si>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</si>
  <si>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</si>
  <si>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</si>
  <si>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</si>
  <si>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</si>
  <si>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</si>
  <si>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</si>
  <si>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</si>
  <si>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</si>
  <si>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</si>
  <si>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</si>
  <si>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</si>
  <si>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</si>
  <si>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</si>
  <si>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</si>
  <si>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</si>
  <si>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</si>
  <si>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</si>
  <si>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</si>
  <si>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</si>
  <si>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</si>
  <si>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</si>
  <si>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</si>
  <si>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</si>
  <si>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</si>
  <si>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</si>
  <si>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</si>
  <si>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</si>
  <si>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</si>
  <si>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</si>
  <si>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</si>
  <si>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</si>
  <si>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</si>
  <si>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</si>
  <si>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</si>
  <si>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</si>
  <si>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</si>
  <si>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</si>
  <si>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</si>
  <si>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</si>
  <si>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</si>
  <si>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</si>
  <si>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</si>
  <si>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</si>
  <si>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</si>
  <si>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</si>
  <si>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</si>
  <si>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</si>
  <si>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</si>
  <si>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</si>
  <si>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</si>
  <si>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</si>
  <si>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</si>
  <si>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</si>
  <si>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</si>
  <si>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</si>
  <si>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</si>
  <si>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</si>
  <si>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</si>
  <si>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</si>
  <si>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</si>
  <si>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</si>
  <si>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</si>
  <si>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</si>
  <si>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</si>
  <si>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</si>
  <si>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</si>
  <si>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</si>
  <si>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</si>
  <si>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</si>
  <si>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</si>
  <si>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</si>
  <si>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</si>
  <si>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</si>
  <si>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</si>
  <si>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</si>
  <si>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</si>
  <si>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</si>
  <si>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</si>
  <si>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</si>
  <si>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</si>
  <si>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</si>
  <si>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</si>
  <si>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</si>
  <si>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</si>
  <si>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</si>
  <si>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</si>
  <si>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</si>
  <si>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</si>
  <si>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</si>
  <si>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</si>
  <si>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</si>
  <si>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</si>
  <si>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</si>
  <si>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</si>
  <si>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</si>
  <si>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</si>
  <si>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</si>
  <si>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</si>
  <si>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</si>
  <si>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</si>
  <si>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</si>
  <si>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</si>
  <si>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</si>
  <si>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</si>
  <si>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</si>
  <si>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</si>
  <si>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</si>
  <si>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</si>
  <si>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</si>
  <si>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</si>
  <si>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</si>
  <si>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</si>
  <si>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</si>
  <si>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</si>
  <si>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</si>
  <si>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</si>
  <si>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</si>
  <si>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</si>
  <si>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</si>
  <si>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</si>
  <si>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</si>
  <si>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</si>
  <si>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</si>
  <si>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</si>
  <si>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</si>
  <si>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</si>
  <si>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</si>
  <si>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</si>
  <si>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</si>
  <si>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</si>
  <si>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</si>
  <si>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</si>
  <si>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</si>
  <si>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</si>
  <si>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</si>
  <si>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</si>
  <si>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</si>
  <si>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</si>
  <si>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</si>
  <si>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</si>
  <si>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</si>
  <si>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</si>
  <si>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</si>
  <si>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</si>
  <si>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</si>
  <si>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</si>
  <si>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</si>
  <si>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</si>
  <si>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</si>
  <si>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</si>
  <si>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</si>
  <si>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</si>
  <si>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</si>
  <si>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</si>
  <si>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</si>
  <si>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</si>
  <si>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</si>
  <si>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</si>
  <si>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</si>
  <si>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</si>
  <si>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</si>
  <si>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</si>
  <si>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</si>
  <si>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</si>
  <si>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</si>
  <si>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</si>
  <si>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</si>
  <si>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</si>
  <si>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</si>
  <si>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</si>
  <si>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</si>
  <si>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</si>
  <si>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</si>
  <si>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</si>
  <si>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</si>
  <si>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</si>
  <si>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</si>
  <si>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</si>
  <si>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</si>
  <si>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</si>
  <si>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</si>
  <si>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</si>
  <si>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</si>
  <si>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</si>
  <si>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</si>
  <si>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</si>
  <si>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</si>
  <si>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</si>
  <si>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</si>
  <si>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</si>
  <si>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</si>
  <si>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</si>
  <si>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</si>
  <si>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</si>
  <si>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</si>
  <si>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</si>
  <si>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</si>
  <si>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</si>
  <si>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</si>
  <si>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</si>
  <si>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</si>
  <si>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</si>
  <si>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</si>
  <si>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</si>
  <si>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</si>
  <si>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</si>
  <si>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</si>
  <si>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</si>
  <si>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</si>
  <si>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</si>
  <si>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</si>
  <si>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</si>
  <si>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</si>
  <si>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</si>
  <si>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</si>
  <si>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</si>
  <si>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</si>
  <si>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</si>
  <si>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</si>
  <si>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</si>
  <si>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</si>
  <si>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</si>
  <si>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</si>
  <si>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</si>
  <si>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</si>
  <si>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</si>
  <si>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</si>
  <si>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</si>
  <si>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</si>
  <si>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</si>
  <si>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</si>
  <si>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</si>
  <si>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</si>
  <si>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</si>
  <si>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</si>
  <si>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</si>
  <si>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</si>
  <si>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</si>
  <si>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</si>
  <si>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</si>
  <si>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</si>
  <si>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</si>
  <si>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</si>
  <si>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</si>
  <si>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</si>
  <si>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</si>
  <si>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</si>
  <si>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</si>
  <si>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</si>
  <si>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</si>
  <si>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</si>
  <si>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</si>
  <si>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</si>
  <si>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</si>
  <si>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</si>
  <si>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</si>
  <si>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</si>
  <si>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</si>
  <si>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</si>
  <si>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</si>
  <si>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</si>
  <si>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</si>
  <si>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</si>
  <si>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</si>
  <si>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</si>
  <si>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</si>
  <si>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</si>
  <si>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</si>
  <si>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</si>
  <si>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</si>
  <si>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</si>
  <si>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</si>
  <si>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</si>
  <si>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</si>
  <si>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</si>
  <si>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</si>
  <si>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</si>
  <si>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</si>
  <si>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</si>
  <si>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</si>
  <si>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</si>
  <si>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</si>
  <si>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</si>
  <si>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</si>
  <si>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</si>
  <si>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</si>
  <si>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</si>
  <si>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</si>
  <si>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</si>
  <si>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</si>
  <si>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</si>
  <si>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</si>
  <si>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</si>
  <si>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</si>
  <si>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</si>
  <si>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</si>
  <si>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</si>
  <si>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</si>
  <si>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</si>
  <si>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</si>
  <si>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</si>
  <si>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</si>
  <si>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</si>
  <si>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</si>
  <si>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</si>
  <si>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</si>
  <si>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</si>
  <si>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</si>
  <si>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</si>
  <si>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</si>
  <si>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</si>
  <si>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</si>
  <si>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</si>
  <si>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</si>
  <si>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</si>
  <si>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</si>
  <si>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</si>
  <si>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</si>
  <si>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</si>
  <si>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</si>
  <si>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</si>
  <si>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</si>
  <si>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</si>
  <si>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</si>
  <si>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</si>
  <si>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</si>
  <si>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</si>
  <si>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</si>
  <si>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</si>
  <si>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</si>
  <si>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</si>
  <si>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</si>
  <si>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</si>
  <si>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</si>
  <si>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</si>
  <si>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</si>
  <si>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</si>
  <si>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</si>
  <si>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</si>
  <si>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</si>
  <si>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</si>
  <si>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</si>
  <si>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</si>
  <si>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</si>
  <si>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</si>
  <si>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</si>
  <si>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</si>
  <si>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</si>
  <si>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</si>
  <si>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</si>
  <si>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</si>
  <si>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</si>
  <si>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</si>
  <si>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</si>
  <si>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</si>
  <si>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</si>
  <si>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</si>
  <si>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</si>
  <si>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</si>
  <si>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</si>
  <si>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</si>
  <si>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</si>
  <si>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</si>
  <si>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</si>
  <si>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</si>
  <si>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</si>
  <si>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</si>
  <si>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</si>
  <si>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</si>
  <si>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</si>
  <si>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</si>
  <si>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</si>
  <si>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</si>
  <si>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</si>
  <si>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</si>
  <si>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</si>
  <si>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</si>
  <si>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</si>
  <si>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</si>
  <si>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</si>
  <si>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</si>
  <si>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</si>
  <si>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</si>
  <si>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</si>
  <si>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</si>
  <si>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</si>
  <si>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</si>
  <si>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</si>
  <si>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</si>
  <si>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</si>
  <si>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</si>
  <si>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</si>
  <si>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</si>
  <si>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</si>
  <si>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</si>
  <si>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</si>
  <si>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</si>
  <si>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</si>
  <si>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</si>
  <si>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</si>
  <si>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</si>
  <si>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</si>
  <si>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</si>
  <si>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</si>
  <si>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</si>
  <si>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</si>
  <si>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</si>
  <si>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</si>
  <si>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</si>
  <si>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</si>
  <si>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</si>
  <si>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</si>
  <si>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</si>
  <si>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</si>
  <si>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</si>
  <si>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</si>
  <si>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</si>
  <si>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</si>
  <si>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</si>
  <si>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</si>
  <si>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</si>
  <si>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</si>
  <si>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</si>
  <si>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</si>
  <si>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</si>
  <si>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</si>
  <si>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</si>
  <si>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</si>
  <si>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</si>
  <si>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</si>
  <si>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</si>
  <si>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</si>
  <si>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</si>
  <si>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</si>
  <si>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</si>
  <si>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</si>
  <si>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</si>
  <si>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</si>
  <si>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</si>
  <si>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</si>
  <si>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</si>
  <si>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</si>
  <si>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</si>
  <si>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</si>
  <si>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</si>
  <si>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</si>
  <si>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</si>
  <si>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</si>
  <si>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</si>
  <si>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</si>
  <si>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</si>
  <si>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</si>
  <si>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</si>
  <si>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</si>
  <si>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</si>
  <si>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</si>
  <si>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</si>
  <si>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</si>
  <si>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</si>
  <si>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</si>
  <si>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</si>
  <si>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</si>
  <si>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</si>
  <si>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</si>
  <si>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</si>
  <si>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</si>
  <si>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</si>
  <si>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</si>
  <si>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</si>
  <si>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</si>
  <si>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</si>
  <si>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</si>
  <si>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</si>
  <si>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</si>
  <si>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</si>
  <si>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</si>
  <si>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</si>
  <si>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</si>
  <si>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</si>
  <si>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</si>
  <si>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</si>
  <si>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</si>
  <si>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</si>
  <si>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</si>
  <si>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</si>
  <si>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</si>
  <si>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</si>
  <si>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</si>
  <si>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</si>
  <si>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</si>
  <si>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</si>
  <si>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</si>
  <si>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</si>
  <si>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</si>
  <si>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</si>
  <si>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</si>
  <si>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</si>
  <si>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</si>
  <si>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</si>
  <si>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</si>
  <si>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</si>
  <si>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</si>
  <si>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</si>
  <si>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</si>
  <si>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</si>
  <si>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</si>
  <si>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</si>
  <si>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</si>
  <si>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</si>
  <si>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</si>
  <si>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</si>
  <si>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</si>
  <si>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</si>
  <si>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</si>
  <si>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</si>
  <si>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</si>
  <si>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</si>
  <si>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</si>
  <si>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</si>
  <si>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</si>
  <si>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</si>
  <si>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</si>
  <si>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</si>
  <si>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</si>
  <si>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</si>
  <si>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</si>
  <si>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</si>
  <si>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</si>
  <si>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</si>
  <si>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</si>
  <si>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</si>
  <si>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</si>
  <si>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</si>
  <si>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</si>
  <si>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</si>
  <si>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</si>
  <si>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</si>
  <si>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</si>
  <si>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</si>
  <si>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</si>
  <si>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</si>
  <si>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</si>
  <si>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</si>
  <si>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</si>
  <si>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</si>
  <si>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</si>
  <si>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</si>
  <si>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</si>
  <si>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</si>
  <si>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</si>
  <si>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</si>
  <si>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</si>
  <si>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</si>
  <si>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</si>
  <si>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</si>
  <si>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</si>
  <si>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</si>
  <si>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</si>
  <si>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</si>
  <si>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</si>
  <si>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</si>
  <si>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</si>
  <si>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</si>
  <si>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</si>
  <si>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</si>
  <si>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</si>
  <si>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</si>
  <si>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</si>
  <si>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</si>
  <si>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</si>
  <si>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</si>
  <si>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</si>
  <si>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</si>
  <si>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</si>
  <si>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</si>
  <si>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</si>
  <si>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</si>
  <si>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</si>
  <si>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</si>
  <si>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</si>
  <si>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</si>
  <si>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</si>
  <si>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</si>
  <si>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</si>
  <si>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</si>
  <si>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</si>
  <si>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</si>
  <si>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</si>
  <si>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</si>
  <si>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</si>
  <si>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</si>
  <si>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</si>
  <si>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</si>
  <si>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</si>
  <si>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</si>
  <si>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</si>
  <si>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</si>
  <si>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</si>
  <si>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</si>
  <si>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</si>
  <si>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</si>
  <si>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</si>
  <si>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</si>
  <si>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</si>
  <si>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</si>
  <si>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</si>
  <si>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</si>
  <si>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</si>
  <si>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</si>
  <si>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</si>
  <si>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</si>
  <si>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</si>
  <si>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</si>
  <si>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</si>
  <si>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</si>
  <si>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</si>
  <si>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</si>
  <si>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</si>
  <si>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</si>
  <si>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</si>
  <si>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</si>
  <si>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</si>
  <si>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</si>
  <si>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</si>
  <si>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</si>
  <si>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</si>
  <si>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</si>
  <si>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</si>
  <si>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</si>
  <si>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</si>
  <si>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</si>
  <si>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</si>
  <si>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</si>
  <si>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</si>
  <si>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</si>
  <si>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</si>
  <si>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</si>
  <si>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</si>
  <si>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</si>
  <si>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</si>
  <si>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</si>
  <si>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</si>
  <si>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</si>
  <si>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</si>
  <si>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</si>
  <si>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</si>
  <si>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</si>
  <si>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</si>
  <si>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</si>
  <si>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</si>
  <si>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</si>
  <si>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</si>
  <si>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</si>
  <si>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</si>
  <si>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</si>
  <si>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</si>
  <si>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</si>
  <si>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</si>
  <si>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</si>
  <si>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</si>
  <si>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</si>
  <si>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</si>
  <si>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</si>
  <si>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</si>
  <si>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</si>
  <si>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</si>
  <si>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</si>
  <si>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</si>
  <si>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</si>
  <si>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</si>
  <si>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</si>
  <si>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</si>
  <si>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</si>
  <si>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</si>
  <si>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</si>
  <si>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</si>
  <si>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</si>
  <si>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</si>
  <si>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</si>
  <si>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</si>
  <si>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</si>
  <si>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</si>
  <si>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</si>
  <si>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</si>
  <si>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</si>
  <si>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</si>
  <si>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</si>
  <si>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</si>
  <si>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</si>
  <si>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</si>
  <si>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</si>
  <si>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</si>
  <si>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</si>
  <si>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</si>
  <si>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</si>
  <si>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</si>
  <si>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</si>
  <si>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</si>
  <si>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</si>
  <si>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</si>
  <si>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</si>
  <si>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</si>
  <si>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</si>
  <si>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</si>
  <si>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</si>
  <si>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</si>
  <si>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</si>
  <si>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</si>
  <si>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</si>
  <si>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</si>
  <si>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</si>
  <si>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</si>
  <si>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</si>
  <si>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</si>
  <si>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</si>
  <si>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</si>
  <si>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</si>
  <si>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</si>
  <si>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</si>
  <si>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</si>
  <si>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</si>
  <si>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</si>
  <si>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</si>
  <si>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</si>
  <si>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</si>
  <si>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</si>
  <si>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</si>
  <si>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</si>
  <si>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</si>
  <si>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</si>
  <si>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</si>
  <si>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</si>
  <si>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</si>
  <si>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</si>
  <si>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</si>
  <si>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</si>
  <si>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</si>
  <si>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</si>
  <si>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</si>
  <si>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</si>
  <si>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</si>
  <si>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</si>
  <si>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</si>
  <si>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</si>
  <si>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</si>
  <si>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</si>
  <si>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</si>
  <si>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</si>
  <si>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</si>
  <si>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</si>
  <si>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</si>
  <si>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</si>
  <si>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</si>
  <si>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</si>
  <si>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</si>
  <si>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</si>
  <si>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</si>
  <si>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</si>
  <si>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</si>
  <si>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</si>
  <si>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</si>
  <si>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</si>
  <si>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</si>
  <si>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</si>
  <si>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</si>
  <si>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</si>
  <si>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</si>
  <si>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</si>
  <si>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</si>
  <si>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</si>
  <si>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</si>
  <si>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</si>
  <si>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</si>
  <si>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</si>
  <si>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</si>
  <si>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</si>
  <si>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</si>
  <si>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</si>
  <si>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</si>
  <si>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</si>
  <si>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</si>
  <si>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</si>
  <si>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</si>
  <si>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</si>
  <si>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</si>
  <si>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</si>
  <si>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</si>
  <si>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</si>
  <si>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</si>
  <si>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</si>
  <si>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</si>
  <si>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</si>
  <si>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</si>
  <si>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</si>
  <si>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</si>
  <si>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</si>
  <si>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</si>
  <si>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</si>
  <si>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</si>
  <si>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</si>
  <si>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</si>
  <si>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</si>
  <si>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</si>
  <si>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</si>
  <si>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</si>
  <si>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</si>
  <si>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</si>
  <si>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</si>
  <si>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</si>
  <si>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</si>
  <si>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</si>
  <si>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</si>
  <si>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</si>
  <si>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</si>
  <si>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</si>
  <si>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</si>
  <si>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</si>
  <si>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</si>
  <si>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</si>
  <si>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</si>
  <si>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</si>
  <si>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</si>
  <si>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</si>
  <si>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</si>
  <si>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</si>
  <si>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</si>
  <si>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</si>
  <si>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</si>
  <si>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</si>
  <si>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</si>
  <si>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</si>
  <si>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</si>
  <si>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</si>
  <si>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</si>
  <si>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</si>
  <si>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</si>
  <si>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</si>
  <si>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</si>
  <si>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</si>
  <si>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</si>
  <si>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</si>
  <si>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</si>
  <si>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</si>
  <si>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</si>
  <si>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</si>
  <si>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</si>
  <si>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</si>
  <si>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</si>
  <si>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</si>
  <si>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</si>
  <si>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</si>
  <si>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</si>
  <si>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</si>
  <si>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</si>
  <si>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</si>
  <si>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</si>
  <si>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</si>
  <si>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</si>
  <si>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</si>
  <si>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</si>
  <si>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</si>
  <si>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</si>
  <si>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</si>
  <si>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</si>
  <si>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</si>
  <si>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</si>
  <si>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</si>
  <si>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</si>
  <si>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</si>
  <si>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</si>
  <si>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</si>
  <si>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</si>
  <si>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</si>
  <si>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</si>
  <si>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</si>
  <si>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</si>
  <si>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</si>
  <si>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</si>
  <si>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</si>
  <si>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</si>
  <si>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</si>
  <si>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</si>
  <si>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</si>
  <si>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</si>
  <si>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</si>
  <si>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</si>
  <si>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</si>
  <si>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</si>
  <si>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</si>
  <si>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</si>
  <si>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</si>
  <si>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</si>
  <si>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</si>
  <si>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</si>
  <si>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</si>
  <si>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</si>
  <si>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</si>
  <si>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</si>
  <si>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</si>
  <si>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</si>
  <si>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</si>
  <si>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</si>
  <si>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</si>
  <si>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</si>
  <si>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</si>
  <si>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</si>
  <si>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</si>
  <si>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</si>
  <si>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</si>
  <si>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</si>
  <si>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</si>
  <si>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</si>
  <si>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</si>
  <si>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</si>
  <si>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</si>
  <si>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</si>
  <si>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</si>
  <si>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</si>
  <si>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</si>
  <si>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</si>
  <si>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</si>
  <si>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</si>
  <si>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</si>
  <si>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</si>
  <si>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</si>
  <si>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</si>
  <si>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</si>
  <si>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</si>
  <si>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</si>
  <si>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</si>
  <si>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</si>
  <si>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</si>
  <si>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</si>
  <si>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</si>
  <si>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</si>
  <si>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</si>
  <si>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</si>
  <si>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</si>
  <si>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</si>
  <si>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</si>
  <si>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</si>
  <si>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</si>
  <si>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</si>
  <si>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</si>
  <si>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</si>
  <si>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</si>
  <si>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</si>
  <si>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</si>
  <si>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</si>
  <si>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</si>
  <si>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</si>
  <si>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</si>
  <si>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</si>
  <si>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</si>
  <si>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</si>
  <si>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</si>
  <si>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</si>
  <si>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</si>
  <si>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</si>
  <si>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</si>
  <si>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</si>
  <si>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</si>
  <si>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</si>
  <si>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</si>
  <si>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</si>
  <si>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</si>
  <si>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</si>
  <si>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</si>
  <si>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</si>
  <si>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</si>
  <si>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</si>
  <si>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</si>
  <si>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</si>
  <si>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</si>
  <si>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</si>
  <si>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</si>
  <si>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</si>
  <si>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</si>
  <si>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</si>
  <si>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</si>
  <si>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</si>
  <si>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</si>
  <si>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</si>
  <si>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</si>
  <si>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</si>
  <si>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</si>
  <si>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</si>
  <si>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</si>
  <si>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</si>
  <si>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</si>
  <si>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</si>
  <si>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</si>
  <si>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</si>
  <si>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</si>
  <si>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</si>
  <si>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</si>
  <si>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</si>
  <si>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</si>
  <si>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</si>
  <si>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</si>
  <si>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</si>
  <si>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</si>
  <si>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</si>
  <si>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</si>
  <si>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</si>
  <si>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</si>
  <si>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</si>
  <si>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</si>
  <si>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</si>
  <si>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</si>
  <si>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</si>
  <si>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</si>
  <si>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</si>
  <si>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</si>
  <si>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</si>
  <si>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</si>
  <si>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</si>
  <si>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</si>
  <si>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</si>
  <si>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</si>
  <si>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</si>
  <si>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</si>
  <si>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</si>
  <si>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</si>
  <si>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</si>
  <si>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</si>
  <si>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</si>
  <si>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</si>
  <si>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</si>
  <si>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</si>
  <si>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</si>
  <si>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</si>
  <si>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</si>
  <si>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</si>
  <si>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</si>
  <si>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</si>
  <si>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</si>
  <si>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</si>
  <si>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</si>
  <si>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</si>
  <si>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</si>
  <si>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</si>
  <si>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</si>
  <si>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</si>
  <si>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</si>
  <si>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</si>
  <si>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</si>
  <si>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</si>
  <si>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</si>
  <si>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</si>
  <si>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</si>
  <si>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</si>
  <si>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</si>
  <si>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</si>
  <si>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</si>
  <si>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</si>
  <si>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</si>
  <si>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</si>
  <si>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</si>
  <si>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</si>
  <si>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</si>
  <si>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</si>
  <si>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</si>
  <si>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</si>
  <si>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</si>
  <si>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</si>
  <si>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</si>
  <si>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</si>
  <si>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</si>
  <si>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</si>
  <si>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</si>
  <si>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</si>
  <si>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</si>
  <si>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</si>
  <si>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</si>
  <si>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</si>
  <si>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</si>
  <si>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</si>
  <si>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</si>
  <si>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</si>
  <si>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</si>
  <si>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</si>
  <si>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</si>
  <si>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</si>
  <si>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</si>
  <si>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</si>
  <si>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</si>
  <si>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</si>
  <si>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</si>
  <si>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</si>
  <si>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</si>
  <si>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</si>
  <si>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</si>
  <si>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</si>
  <si>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</si>
  <si>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</si>
  <si>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</si>
  <si>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</si>
  <si>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</si>
  <si>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</si>
  <si>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</si>
  <si>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</si>
  <si>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</si>
  <si>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</si>
  <si>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</si>
  <si>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</si>
  <si>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</si>
  <si>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</si>
  <si>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</si>
  <si>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</si>
  <si>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</si>
  <si>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</si>
  <si>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</si>
  <si>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</si>
  <si>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</si>
  <si>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</si>
  <si>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</si>
  <si>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</si>
  <si>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</si>
  <si>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</si>
  <si>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</si>
  <si>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</si>
  <si>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</si>
  <si>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</si>
  <si>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</si>
  <si>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</si>
  <si>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</si>
  <si>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</si>
  <si>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</si>
  <si>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</si>
  <si>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</si>
  <si>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</si>
  <si>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</si>
  <si>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</si>
  <si>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</si>
  <si>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</si>
  <si>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</si>
  <si>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</si>
  <si>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</si>
  <si>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</si>
  <si>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</si>
  <si>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</si>
  <si>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</si>
  <si>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</si>
  <si>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</si>
  <si>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</si>
  <si>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</si>
  <si>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</si>
  <si>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</si>
  <si>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</si>
  <si>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</si>
  <si>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</si>
  <si>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</si>
  <si>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</si>
  <si>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</si>
  <si>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</si>
  <si>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</si>
  <si>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</si>
  <si>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</si>
  <si>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</si>
  <si>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</si>
  <si>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</si>
  <si>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</si>
  <si>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</si>
  <si>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</si>
  <si>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</si>
  <si>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</si>
  <si>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</si>
  <si>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</si>
  <si>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</si>
  <si>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</si>
  <si>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</si>
  <si>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</si>
  <si>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</si>
  <si>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</si>
  <si>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</si>
  <si>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</si>
  <si>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</si>
  <si>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</si>
  <si>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</si>
  <si>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</si>
  <si>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</si>
  <si>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</si>
  <si>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</si>
  <si>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</si>
  <si>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</si>
  <si>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</si>
  <si>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</si>
  <si>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</si>
  <si>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</si>
  <si>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</si>
  <si>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</si>
  <si>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</si>
  <si>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</si>
  <si>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</si>
  <si>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</si>
  <si>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</si>
  <si>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</si>
  <si>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</si>
  <si>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</si>
  <si>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</si>
  <si>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</si>
  <si>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</si>
  <si>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</si>
  <si>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</si>
  <si>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</si>
  <si>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</si>
  <si>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</si>
  <si>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</si>
  <si>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</si>
  <si>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</si>
  <si>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</si>
  <si>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</si>
  <si>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</si>
  <si>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</si>
  <si>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</si>
  <si>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</si>
  <si>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</si>
  <si>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</si>
  <si>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</si>
  <si>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</si>
  <si>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</si>
  <si>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</si>
  <si>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</si>
  <si>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</si>
  <si>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</si>
  <si>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</si>
  <si>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</si>
  <si>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</si>
  <si>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</si>
  <si>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</si>
  <si>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</si>
  <si>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</si>
  <si>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</si>
  <si>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</si>
  <si>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</si>
  <si>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</si>
  <si>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</si>
  <si>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</si>
  <si>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</si>
  <si>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</si>
  <si>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</si>
  <si>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</si>
  <si>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</si>
  <si>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</si>
  <si>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</si>
  <si>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</si>
  <si>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</si>
  <si>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</si>
  <si>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</si>
  <si>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</si>
  <si>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</si>
  <si>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</si>
  <si>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</si>
  <si>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</si>
  <si>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</si>
  <si>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</si>
  <si>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</si>
  <si>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</si>
  <si>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</si>
  <si>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</si>
  <si>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</si>
  <si>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</si>
  <si>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</si>
  <si>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</si>
  <si>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</si>
  <si>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</si>
  <si>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</si>
  <si>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</si>
  <si>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</si>
  <si>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</si>
  <si>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</si>
  <si>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</si>
  <si>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</si>
  <si>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</si>
  <si>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</si>
  <si>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</si>
  <si>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</si>
  <si>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</si>
  <si>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</si>
  <si>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</si>
  <si>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</si>
  <si>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</si>
  <si>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</si>
  <si>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</si>
  <si>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</si>
  <si>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</si>
  <si>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</si>
  <si>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</si>
  <si>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</si>
  <si>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</si>
  <si>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</si>
  <si>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</si>
  <si>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</si>
  <si>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</si>
  <si>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</si>
  <si>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</si>
  <si>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</si>
  <si>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</si>
  <si>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</si>
  <si>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</si>
  <si>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</si>
  <si>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</si>
  <si>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</si>
  <si>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</si>
  <si>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</si>
  <si>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</si>
  <si>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</si>
  <si>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</si>
  <si>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</si>
  <si>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</si>
  <si>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</si>
  <si>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</si>
  <si>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</si>
  <si>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</si>
  <si>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</si>
  <si>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</si>
  <si>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</si>
  <si>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</si>
  <si>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</si>
  <si>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</si>
  <si>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</si>
  <si>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</si>
  <si>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</si>
  <si>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</si>
  <si>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</si>
  <si>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</si>
  <si>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</si>
  <si>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</si>
  <si>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</si>
  <si>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</si>
  <si>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</si>
  <si>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</si>
  <si>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</si>
  <si>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</si>
  <si>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</si>
  <si>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</si>
  <si>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</si>
  <si>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</si>
  <si>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</si>
  <si>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</si>
  <si>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</si>
  <si>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</si>
  <si>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</si>
  <si>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</si>
  <si>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</si>
  <si>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</si>
  <si>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</si>
  <si>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</si>
  <si>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</si>
  <si>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</si>
  <si>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</si>
  <si>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</si>
  <si>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</si>
  <si>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</si>
  <si>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</si>
  <si>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</si>
  <si>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</si>
  <si>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</si>
  <si>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</si>
  <si>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</si>
  <si>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</si>
  <si>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</si>
  <si>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</si>
  <si>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</si>
  <si>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</si>
  <si>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</si>
  <si>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</si>
  <si>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</si>
  <si>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</si>
  <si>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</si>
  <si>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</si>
  <si>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</si>
  <si>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</si>
  <si>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</si>
  <si>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</si>
  <si>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</si>
  <si>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</si>
  <si>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</si>
  <si>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</si>
  <si>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</si>
  <si>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</si>
  <si>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</si>
  <si>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</si>
  <si>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</si>
  <si>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</si>
  <si>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</si>
  <si>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</si>
  <si>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</si>
  <si>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</si>
  <si>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</si>
  <si>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</si>
  <si>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</si>
  <si>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</si>
  <si>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</si>
  <si>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</si>
  <si>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</si>
  <si>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</si>
  <si>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</si>
  <si>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</si>
  <si>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</si>
  <si>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</si>
  <si>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</si>
  <si>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</si>
  <si>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</si>
  <si>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</si>
  <si>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</si>
  <si>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</si>
  <si>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</si>
  <si>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</si>
  <si>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</si>
  <si>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</si>
  <si>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</si>
  <si>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</si>
  <si>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</si>
  <si>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</si>
  <si>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</si>
  <si>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</si>
  <si>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</si>
  <si>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</si>
  <si>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</si>
  <si>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</si>
  <si>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</si>
  <si>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</si>
  <si>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</si>
  <si>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</si>
  <si>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</si>
  <si>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</si>
  <si>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</si>
  <si>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</si>
  <si>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</si>
  <si>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</si>
  <si>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</si>
  <si>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</si>
  <si>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</si>
  <si>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</si>
  <si>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</si>
  <si>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</si>
  <si>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</si>
  <si>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</si>
  <si>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</si>
  <si>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</si>
  <si>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</si>
  <si>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</si>
  <si>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</si>
  <si>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</si>
  <si>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</si>
  <si>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</si>
  <si>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</si>
  <si>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</si>
  <si>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</si>
  <si>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</si>
  <si>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</si>
  <si>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</si>
  <si>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</si>
  <si>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</si>
  <si>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</si>
  <si>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</si>
  <si>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</si>
  <si>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</si>
  <si>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</si>
  <si>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</si>
  <si>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</si>
  <si>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</si>
  <si>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</si>
  <si>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</si>
  <si>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</si>
  <si>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</si>
  <si>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</si>
  <si>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</si>
  <si>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</si>
  <si>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</si>
  <si>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</si>
  <si>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</si>
  <si>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</si>
  <si>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</si>
  <si>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</si>
  <si>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</si>
  <si>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</si>
  <si>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</si>
  <si>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</si>
  <si>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</si>
  <si>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</si>
  <si>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</si>
  <si>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</si>
  <si>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</si>
  <si>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</si>
  <si>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</si>
  <si>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</si>
  <si>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</si>
  <si>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</si>
  <si>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</si>
  <si>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</si>
  <si>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</si>
  <si>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</si>
  <si>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</si>
  <si>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</si>
  <si>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</si>
  <si>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</si>
  <si>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</si>
  <si>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</si>
  <si>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</si>
  <si>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</si>
  <si>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</si>
  <si>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</si>
  <si>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</si>
  <si>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</si>
  <si>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</si>
  <si>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</si>
  <si>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</si>
  <si>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</si>
  <si>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</si>
  <si>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</si>
  <si>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</si>
  <si>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</si>
  <si>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</si>
  <si>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</si>
  <si>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</si>
  <si>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</si>
  <si>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</si>
  <si>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</si>
  <si>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</si>
  <si>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</si>
  <si>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</si>
  <si>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</si>
  <si>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</si>
  <si>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</si>
  <si>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</si>
  <si>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</si>
  <si>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</si>
  <si>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</si>
  <si>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</si>
  <si>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</si>
  <si>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</si>
  <si>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</si>
  <si>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</si>
  <si>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</si>
  <si>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</si>
  <si>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</si>
  <si>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</si>
  <si>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</si>
  <si>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</si>
  <si>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</si>
  <si>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</si>
  <si>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</si>
  <si>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</si>
  <si>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</si>
  <si>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</si>
  <si>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</si>
  <si>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</si>
  <si>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</si>
  <si>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</si>
  <si>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</si>
  <si>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</si>
  <si>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</si>
  <si>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</si>
  <si>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</si>
  <si>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</si>
  <si>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</si>
  <si>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</si>
  <si>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</si>
  <si>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</si>
  <si>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</si>
  <si>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</si>
  <si>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</si>
  <si>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</si>
  <si>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</si>
  <si>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</si>
  <si>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</si>
  <si>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</si>
  <si>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</si>
  <si>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</si>
  <si>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</si>
  <si>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</si>
  <si>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</si>
  <si>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</si>
  <si>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</si>
  <si>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</si>
  <si>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</si>
  <si>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</si>
  <si>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</si>
  <si>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</si>
  <si>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</si>
  <si>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</si>
  <si>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</si>
  <si>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</si>
  <si>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</si>
  <si>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</si>
  <si>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</si>
  <si>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</si>
  <si>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</si>
  <si>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</si>
  <si>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</si>
  <si>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</si>
  <si>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</si>
  <si>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</si>
  <si>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</si>
  <si>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</si>
  <si>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</si>
  <si>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</si>
  <si>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</si>
  <si>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</si>
  <si>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</si>
  <si>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</si>
  <si>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</si>
  <si>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</si>
  <si>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</si>
  <si>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</si>
  <si>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</si>
  <si>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</si>
  <si>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</si>
  <si>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</si>
  <si>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</si>
  <si>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</si>
  <si>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</si>
  <si>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</si>
  <si>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</si>
  <si>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</si>
  <si>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</si>
  <si>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</si>
  <si>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</si>
  <si>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</si>
  <si>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</si>
  <si>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</si>
  <si>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</si>
  <si>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</si>
  <si>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</si>
  <si>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</si>
  <si>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</si>
  <si>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</si>
  <si>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</si>
  <si>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</si>
  <si>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</si>
  <si>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</si>
  <si>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</si>
  <si>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</si>
  <si>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</si>
  <si>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</si>
  <si>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</si>
  <si>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</si>
  <si>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</si>
  <si>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</si>
  <si>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</si>
  <si>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</si>
  <si>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</si>
  <si>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</si>
  <si>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</si>
  <si>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</si>
  <si>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</si>
  <si>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</si>
  <si>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</si>
  <si>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</si>
  <si>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</si>
  <si>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</si>
  <si>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</si>
  <si>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</si>
  <si>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</si>
  <si>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</si>
  <si>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</si>
  <si>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</si>
  <si>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</si>
  <si>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</si>
  <si>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</si>
  <si>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</si>
  <si>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</si>
  <si>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</si>
  <si>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</si>
  <si>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</si>
  <si>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</si>
  <si>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</si>
  <si>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</si>
  <si>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</si>
  <si>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</si>
  <si>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</si>
  <si>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</si>
  <si>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</si>
  <si>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</si>
  <si>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</si>
  <si>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</si>
  <si>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</si>
  <si>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</si>
  <si>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</si>
  <si>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</si>
  <si>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</si>
  <si>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</si>
  <si>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</si>
  <si>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</si>
  <si>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</si>
  <si>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</si>
  <si>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</si>
  <si>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</si>
  <si>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</si>
  <si>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</si>
  <si>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</si>
  <si>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</si>
  <si>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</si>
  <si>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</si>
  <si>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</si>
  <si>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</si>
  <si>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</si>
  <si>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</si>
  <si>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</si>
  <si>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</si>
  <si>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</si>
  <si>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</si>
  <si>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</si>
  <si>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</si>
  <si>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</si>
  <si>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</si>
  <si>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</si>
  <si>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</si>
  <si>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</si>
  <si>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</si>
  <si>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</si>
  <si>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</si>
  <si>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</si>
  <si>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</si>
  <si>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</si>
  <si>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</si>
  <si>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</si>
  <si>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</si>
  <si>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</si>
  <si>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</si>
  <si>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</si>
  <si>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</si>
  <si>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</si>
  <si>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</si>
  <si>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</si>
  <si>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</si>
  <si>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</si>
  <si>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</si>
  <si>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</si>
  <si>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</si>
  <si>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</si>
  <si>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</si>
  <si>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</si>
  <si>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</si>
  <si>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</si>
  <si>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</si>
  <si>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</si>
  <si>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</si>
  <si>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</si>
  <si>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</si>
  <si>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</si>
  <si>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</si>
  <si>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</si>
  <si>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</si>
  <si>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</si>
  <si>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</si>
  <si>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</si>
  <si>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</si>
  <si>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</si>
  <si>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</si>
  <si>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</si>
  <si>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</si>
  <si>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</si>
  <si>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</si>
  <si>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</si>
  <si>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</si>
  <si>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</si>
  <si>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</si>
  <si>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</si>
  <si>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</si>
  <si>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</si>
  <si>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</si>
  <si>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</si>
  <si>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</si>
  <si>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</si>
  <si>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</si>
  <si>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</si>
  <si>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</si>
  <si>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</si>
  <si>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</si>
  <si>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</si>
  <si>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</si>
  <si>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</si>
  <si>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</si>
  <si>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</si>
  <si>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</si>
  <si>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</si>
  <si>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</si>
  <si>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</si>
  <si>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</si>
  <si>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</si>
  <si>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</si>
  <si>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</si>
  <si>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</si>
  <si>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</si>
  <si>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</si>
  <si>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</si>
  <si>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</si>
  <si>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</si>
  <si>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</si>
  <si>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</si>
  <si>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</si>
  <si>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</si>
  <si>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</si>
  <si>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</si>
  <si>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</si>
  <si>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</si>
  <si>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</si>
  <si>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</si>
  <si>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</si>
  <si>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</si>
  <si>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</si>
  <si>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</si>
  <si>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</si>
  <si>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</si>
  <si>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</si>
  <si>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</si>
  <si>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</si>
  <si>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</si>
  <si>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</si>
  <si>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</si>
  <si>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</si>
  <si>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</si>
  <si>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</si>
  <si>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</si>
  <si>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</si>
  <si>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</si>
  <si>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</si>
  <si>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</si>
  <si>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</si>
  <si>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</si>
  <si>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</si>
  <si>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</si>
  <si>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</si>
  <si>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</si>
  <si>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</si>
  <si>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</si>
  <si>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</si>
  <si>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</si>
  <si>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</si>
  <si>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</si>
  <si>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</si>
  <si>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</si>
  <si>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</si>
  <si>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</si>
  <si>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</si>
  <si>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</si>
  <si>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</si>
  <si>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</si>
  <si>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</si>
  <si>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</si>
  <si>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</si>
  <si>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</si>
  <si>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</si>
  <si>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</si>
  <si>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</si>
  <si>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</si>
  <si>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</si>
  <si>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</si>
  <si>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</si>
  <si>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</si>
  <si>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</si>
  <si>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</si>
  <si>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</si>
  <si>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</si>
  <si>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</si>
  <si>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</si>
  <si>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</si>
  <si>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</si>
  <si>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</si>
  <si>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</si>
  <si>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</si>
  <si>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</si>
  <si>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</si>
  <si>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</si>
  <si>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</si>
  <si>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</si>
  <si>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</si>
  <si>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</si>
  <si>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</si>
  <si>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</si>
  <si>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</si>
  <si>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</si>
  <si>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</si>
  <si>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</si>
  <si>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</si>
  <si>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</si>
  <si>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</si>
  <si>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</si>
  <si>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</si>
  <si>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</si>
  <si>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</si>
  <si>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</si>
  <si>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</si>
  <si>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</si>
  <si>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</si>
  <si>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</si>
  <si>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</si>
  <si>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</si>
  <si>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</si>
  <si>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</si>
  <si>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</si>
  <si>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</si>
  <si>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</si>
  <si>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</si>
  <si>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</si>
  <si>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</si>
  <si>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</si>
  <si>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</si>
  <si>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</si>
  <si>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</si>
  <si>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</si>
  <si>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</si>
  <si>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</si>
  <si>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</si>
  <si>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</si>
  <si>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</si>
  <si>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</si>
  <si>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</si>
  <si>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</si>
  <si>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</si>
  <si>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</si>
  <si>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</si>
  <si>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</si>
  <si>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</si>
  <si>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</si>
  <si>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</si>
  <si>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</si>
  <si>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</si>
  <si>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</si>
  <si>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</si>
  <si>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</si>
  <si>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</si>
  <si>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</si>
  <si>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</si>
  <si>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</si>
  <si>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</si>
  <si>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</si>
  <si>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</si>
  <si>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</si>
  <si>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</si>
  <si>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</si>
  <si>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</si>
  <si>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</si>
  <si>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</si>
  <si>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</si>
  <si>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</si>
  <si>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</si>
  <si>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</si>
  <si>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</si>
  <si>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</si>
  <si>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</si>
  <si>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</si>
  <si>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</si>
  <si>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</si>
  <si>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</si>
  <si>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</si>
  <si>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</si>
  <si>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</si>
  <si>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</si>
  <si>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</si>
  <si>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</si>
  <si>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</si>
  <si>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</si>
  <si>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</si>
  <si>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</si>
  <si>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</si>
  <si>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</si>
  <si>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</si>
  <si>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</si>
  <si>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</si>
  <si>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</si>
  <si>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</si>
  <si>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</si>
  <si>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</si>
  <si>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</si>
  <si>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</si>
  <si>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</si>
  <si>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</si>
  <si>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</si>
  <si>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</si>
  <si>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</si>
  <si>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</si>
  <si>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</si>
  <si>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</si>
  <si>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</si>
  <si>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</si>
  <si>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</si>
  <si>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</si>
  <si>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</si>
  <si>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</si>
  <si>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</si>
  <si>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</si>
  <si>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</si>
  <si>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</si>
  <si>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</si>
  <si>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</si>
  <si>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</si>
  <si>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</si>
  <si>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</si>
  <si>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</si>
  <si>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</si>
  <si>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</si>
  <si>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</si>
  <si>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</si>
  <si>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</si>
  <si>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</si>
  <si>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</si>
  <si>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</si>
  <si>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</si>
  <si>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</si>
  <si>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</si>
  <si>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</si>
  <si>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</si>
  <si>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</si>
  <si>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</si>
  <si>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</si>
  <si>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</si>
  <si>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</si>
  <si>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</si>
  <si>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</si>
  <si>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</si>
  <si>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</si>
  <si>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</si>
  <si>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</si>
  <si>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</si>
  <si>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</si>
  <si>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</si>
  <si>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</si>
  <si>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</si>
  <si>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</si>
  <si>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</si>
  <si>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</si>
  <si>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</si>
  <si>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</si>
  <si>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</si>
  <si>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</si>
  <si>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</si>
  <si>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</si>
  <si>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</si>
  <si>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</si>
  <si>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</si>
  <si>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</si>
  <si>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</si>
  <si>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</si>
  <si>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</si>
  <si>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</si>
  <si>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</si>
  <si>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</si>
  <si>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</si>
  <si>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</si>
  <si>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</si>
  <si>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</si>
  <si>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</si>
  <si>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</si>
  <si>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</si>
  <si>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</si>
  <si>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</si>
  <si>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</si>
  <si>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</si>
  <si>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</si>
  <si>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</si>
  <si>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</si>
  <si>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</si>
  <si>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</si>
  <si>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</si>
  <si>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</si>
  <si>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</si>
  <si>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</si>
  <si>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</si>
  <si>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</si>
  <si>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</si>
  <si>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</si>
  <si>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</si>
  <si>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</si>
  <si>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</si>
  <si>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</si>
  <si>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</si>
  <si>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</si>
  <si>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</si>
  <si>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</si>
  <si>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</si>
  <si>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</si>
  <si>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</si>
  <si>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</si>
  <si>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</si>
  <si>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</si>
  <si>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</si>
  <si>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</si>
  <si>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</si>
  <si>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</si>
  <si>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</si>
  <si>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</si>
  <si>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</si>
  <si>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</si>
  <si>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</si>
  <si>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</si>
  <si>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</si>
  <si>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</si>
  <si>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</si>
  <si>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</si>
  <si>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</si>
  <si>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</si>
  <si>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</si>
  <si>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</si>
  <si>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</si>
  <si>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</si>
  <si>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</si>
  <si>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</si>
  <si>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</si>
  <si>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</si>
  <si>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</si>
  <si>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</si>
  <si>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</si>
  <si>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</si>
  <si>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</si>
  <si>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</si>
  <si>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</si>
  <si>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</si>
  <si>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</si>
  <si>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</si>
  <si>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</si>
  <si>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</si>
  <si>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</si>
  <si>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</si>
  <si>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</si>
  <si>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</si>
  <si>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</si>
  <si>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</si>
  <si>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</si>
  <si>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</si>
  <si>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</si>
  <si>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</si>
  <si>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</si>
  <si>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</si>
  <si>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</si>
  <si>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</si>
  <si>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</si>
  <si>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</si>
  <si>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</si>
  <si>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</si>
  <si>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</si>
  <si>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</si>
  <si>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</si>
  <si>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</si>
  <si>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</si>
  <si>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</si>
  <si>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</si>
  <si>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</si>
  <si>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</si>
  <si>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</si>
  <si>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</si>
  <si>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</si>
  <si>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</si>
  <si>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</si>
  <si>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</si>
  <si>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</si>
  <si>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</si>
  <si>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</si>
  <si>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</si>
  <si>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</si>
  <si>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</si>
  <si>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</si>
  <si>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</si>
  <si>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</si>
  <si>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</si>
  <si>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</si>
  <si>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</si>
  <si>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</si>
  <si>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</si>
  <si>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</si>
  <si>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</si>
  <si>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</si>
  <si>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</si>
  <si>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</si>
  <si>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</si>
  <si>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</si>
  <si>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</si>
  <si>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</si>
  <si>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</si>
  <si>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</si>
  <si>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</si>
  <si>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</si>
  <si>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</si>
  <si>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</si>
  <si>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</si>
  <si>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</si>
  <si>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</si>
  <si>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</si>
  <si>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</si>
  <si>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</si>
  <si>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</si>
  <si>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</si>
  <si>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</si>
  <si>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</si>
  <si>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</si>
  <si>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</si>
  <si>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</si>
  <si>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</si>
  <si>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</si>
  <si>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</si>
  <si>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</si>
  <si>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</si>
  <si>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</si>
  <si>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</si>
  <si>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</si>
  <si>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</si>
  <si>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</si>
  <si>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</si>
  <si>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</si>
  <si>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</si>
  <si>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</si>
  <si>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</si>
  <si>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</si>
  <si>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</si>
  <si>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</si>
  <si>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</si>
  <si>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</si>
  <si>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</si>
  <si>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</si>
  <si>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</si>
  <si>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</si>
  <si>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</si>
  <si>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</si>
  <si>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</si>
  <si>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</si>
  <si>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</si>
  <si>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</si>
  <si>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</si>
  <si>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</si>
  <si>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</si>
  <si>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</si>
  <si>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</si>
  <si>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</si>
  <si>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</si>
  <si>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</si>
  <si>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</si>
  <si>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</si>
  <si>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</si>
  <si>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</si>
  <si>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</si>
  <si>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</si>
  <si>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</si>
  <si>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</si>
  <si>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</si>
  <si>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</si>
  <si>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</si>
  <si>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</si>
  <si>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</si>
  <si>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</si>
  <si>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</si>
  <si>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</si>
  <si>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</si>
  <si>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</si>
  <si>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</si>
  <si>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</si>
  <si>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</si>
  <si>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</si>
  <si>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</si>
  <si>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</si>
  <si>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</si>
  <si>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</si>
  <si>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</si>
  <si>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</si>
  <si>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</si>
  <si>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</si>
  <si>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</si>
  <si>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</si>
  <si>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</si>
  <si>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</si>
  <si>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</si>
  <si>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</si>
  <si>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</si>
  <si>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</si>
  <si>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</si>
  <si>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</si>
  <si>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</si>
  <si>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</si>
  <si>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</si>
  <si>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</si>
  <si>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</si>
  <si>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</si>
  <si>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</si>
  <si>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</si>
  <si>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</si>
  <si>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</si>
  <si>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</si>
  <si>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</si>
  <si>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</si>
  <si>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</si>
  <si>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</si>
  <si>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</si>
  <si>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</si>
  <si>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</si>
  <si>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</si>
  <si>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</si>
  <si>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</si>
  <si>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</si>
  <si>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</si>
  <si>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</si>
  <si>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</si>
  <si>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</si>
  <si>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</si>
  <si>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</si>
  <si>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</si>
  <si>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</si>
  <si>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</si>
  <si>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</si>
  <si>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</si>
  <si>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</si>
  <si>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</si>
  <si>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</si>
  <si>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</si>
  <si>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</si>
  <si>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</si>
  <si>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</si>
  <si>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</si>
  <si>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</si>
  <si>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</si>
  <si>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</si>
  <si>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</si>
  <si>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</si>
  <si>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</si>
  <si>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</si>
  <si>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</si>
  <si>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</si>
  <si>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</si>
  <si>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</si>
  <si>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</si>
  <si>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</si>
  <si>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</si>
  <si>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</si>
  <si>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</si>
  <si>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</si>
  <si>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</si>
  <si>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</si>
  <si>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</si>
  <si>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</si>
  <si>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</si>
  <si>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</si>
  <si>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</si>
  <si>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</si>
  <si>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</si>
  <si>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</si>
  <si>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</si>
  <si>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</si>
  <si>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</si>
  <si>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</si>
  <si>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</si>
  <si>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</si>
  <si>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</si>
  <si>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</si>
  <si>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</si>
  <si>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</si>
  <si>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</si>
  <si>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</si>
  <si>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</si>
  <si>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</si>
  <si>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</si>
  <si>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</si>
  <si>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</si>
  <si>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</si>
  <si>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</si>
  <si>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</si>
  <si>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</si>
  <si>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</si>
  <si>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</si>
  <si>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</si>
  <si>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</si>
  <si>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</si>
  <si>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</si>
  <si>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</si>
  <si>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</si>
  <si>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</si>
  <si>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</si>
  <si>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</si>
  <si>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</si>
  <si>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</si>
  <si>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</si>
  <si>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</si>
  <si>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</si>
  <si>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</si>
  <si>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</si>
  <si>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</si>
  <si>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</si>
  <si>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</si>
  <si>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</si>
  <si>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</si>
  <si>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</si>
  <si>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</si>
  <si>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</si>
  <si>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</si>
  <si>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</si>
  <si>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</si>
  <si>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</si>
  <si>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</si>
  <si>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</si>
  <si>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</si>
  <si>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</si>
  <si>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</si>
  <si>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</si>
  <si>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</si>
  <si>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</si>
  <si>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</si>
  <si>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</si>
  <si>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</si>
  <si>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</si>
  <si>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</si>
  <si>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</si>
  <si>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</si>
  <si>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</si>
  <si>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</si>
  <si>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</si>
  <si>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</si>
  <si>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</si>
  <si>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</si>
  <si>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</si>
  <si>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</si>
  <si>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</si>
  <si>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</si>
  <si>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</si>
  <si>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</si>
  <si>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</si>
  <si>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</si>
  <si>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</si>
  <si>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</si>
  <si>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</si>
  <si>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</si>
  <si>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</si>
  <si>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</si>
  <si>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</si>
  <si>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</si>
  <si>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</si>
  <si>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</si>
  <si>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</si>
  <si>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</si>
  <si>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</si>
  <si>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</si>
  <si>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</si>
  <si>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</si>
  <si>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</si>
  <si>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</si>
  <si>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</si>
  <si>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</si>
  <si>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</si>
  <si>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</si>
  <si>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</si>
  <si>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</si>
  <si>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</si>
  <si>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</si>
  <si>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</si>
  <si>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</si>
  <si>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</si>
  <si>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</si>
  <si>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</si>
  <si>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</si>
  <si>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</si>
  <si>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</si>
  <si>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</si>
  <si>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</si>
  <si>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</si>
  <si>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</si>
  <si>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</si>
  <si>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</si>
  <si>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</si>
  <si>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</si>
  <si>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</si>
  <si>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</si>
  <si>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</si>
  <si>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</si>
  <si>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</si>
  <si>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</si>
  <si>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</si>
  <si>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</si>
  <si>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</si>
  <si>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</si>
  <si>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</si>
  <si>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</si>
  <si>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</si>
  <si>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</si>
  <si>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</si>
  <si>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</si>
  <si>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</si>
  <si>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</si>
  <si>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</si>
  <si>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</si>
  <si>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</si>
  <si>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</si>
  <si>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</si>
  <si>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</si>
  <si>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</si>
  <si>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</si>
  <si>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</si>
  <si>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</si>
  <si>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</si>
  <si>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</si>
  <si>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</si>
  <si>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</si>
  <si>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</si>
  <si>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</si>
  <si>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</si>
  <si>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</si>
  <si>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</si>
  <si>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</si>
  <si>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</si>
  <si>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</si>
  <si>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</si>
  <si>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</si>
  <si>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</si>
  <si>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</si>
  <si>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</si>
  <si>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</si>
  <si>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</si>
  <si>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</si>
  <si>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</si>
  <si>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</si>
  <si>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</si>
  <si>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</si>
  <si>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</si>
  <si>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</si>
  <si>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</si>
  <si>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</si>
  <si>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</si>
  <si>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</si>
  <si>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</si>
  <si>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</si>
  <si>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</si>
  <si>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</si>
  <si>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</si>
  <si>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</si>
  <si>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</si>
  <si>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</si>
  <si>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</si>
  <si>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</si>
  <si>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</si>
  <si>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</si>
  <si>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</si>
  <si>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</si>
  <si>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</si>
  <si>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</si>
  <si>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</si>
  <si>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</si>
  <si>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</si>
  <si>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</si>
  <si>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</si>
  <si>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</si>
  <si>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</si>
  <si>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</si>
  <si>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</si>
  <si>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</si>
  <si>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</si>
  <si>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</si>
  <si>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</si>
  <si>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</si>
  <si>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</si>
  <si>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</si>
  <si>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</si>
  <si>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</si>
  <si>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</si>
  <si>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</si>
  <si>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</si>
  <si>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</si>
  <si>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</si>
  <si>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</si>
  <si>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</si>
  <si>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</si>
  <si>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</si>
  <si>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</si>
  <si>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</si>
  <si>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</si>
  <si>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</si>
  <si>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</si>
  <si>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</si>
  <si>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</si>
  <si>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</si>
  <si>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</si>
  <si>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</si>
  <si>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</si>
  <si>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</si>
  <si>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</si>
  <si>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</si>
  <si>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</si>
  <si>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</si>
  <si>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</si>
  <si>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</si>
  <si>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</si>
  <si>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</si>
  <si>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</si>
  <si>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</si>
  <si>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</si>
  <si>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</si>
  <si>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</si>
  <si>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</si>
  <si>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</si>
  <si>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</si>
  <si>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</si>
  <si>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</si>
  <si>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</si>
  <si>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</si>
  <si>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</si>
  <si>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</si>
  <si>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</si>
  <si>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</si>
  <si>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</si>
  <si>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</si>
  <si>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</si>
  <si>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</si>
  <si>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</si>
  <si>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</si>
  <si>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</si>
  <si>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</si>
  <si>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</si>
  <si>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</si>
  <si>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</si>
  <si>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</si>
  <si>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</si>
  <si>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</si>
  <si>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</si>
  <si>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</si>
  <si>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</si>
  <si>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</si>
  <si>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</si>
  <si>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</si>
  <si>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</si>
  <si>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</si>
  <si>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</si>
  <si>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</si>
  <si>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</si>
  <si>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</si>
  <si>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</si>
  <si>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</si>
  <si>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</si>
  <si>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</si>
  <si>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</si>
  <si>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</si>
  <si>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</si>
  <si>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</si>
  <si>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</si>
  <si>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</si>
  <si>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</si>
  <si>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</si>
  <si>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</si>
  <si>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</si>
  <si>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</si>
  <si>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</si>
  <si>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</si>
  <si>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</si>
  <si>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</si>
  <si>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</si>
  <si>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</si>
  <si>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</si>
  <si>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</si>
  <si>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</si>
  <si>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</si>
  <si>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</si>
  <si>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</si>
  <si>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</si>
  <si>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</si>
  <si>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</si>
  <si>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</si>
  <si>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</si>
  <si>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</si>
  <si>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</si>
  <si>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</si>
  <si>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</si>
  <si>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</si>
  <si>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</si>
  <si>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</si>
  <si>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</si>
  <si>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</si>
  <si>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</si>
  <si>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</si>
  <si>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</si>
  <si>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</si>
  <si>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</si>
  <si>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</si>
  <si>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</si>
  <si>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</si>
  <si>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</si>
  <si>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</si>
  <si>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</si>
  <si>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</si>
  <si>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</si>
  <si>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</si>
  <si>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</si>
  <si>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</si>
  <si>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</si>
  <si>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</si>
  <si>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</si>
  <si>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</si>
  <si>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</si>
  <si>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</si>
  <si>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</si>
  <si>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</si>
  <si>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</si>
  <si>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</si>
  <si>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</si>
  <si>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</si>
  <si>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</si>
  <si>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</si>
  <si>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</si>
  <si>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</si>
  <si>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</si>
  <si>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</si>
  <si>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</si>
  <si>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</si>
  <si>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</si>
  <si>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</si>
  <si>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</si>
  <si>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</si>
  <si>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</si>
  <si>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</si>
  <si>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</si>
  <si>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</si>
  <si>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</si>
  <si>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</si>
  <si>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</si>
  <si>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</si>
  <si>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</si>
  <si>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</si>
  <si>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</si>
  <si>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</si>
  <si>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</si>
  <si>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</si>
  <si>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</si>
  <si>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</si>
  <si>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</si>
  <si>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</si>
  <si>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</si>
  <si>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</si>
  <si>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</si>
  <si>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</si>
  <si>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</si>
  <si>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</si>
  <si>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</si>
  <si>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</si>
  <si>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</si>
  <si>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</si>
  <si>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</si>
  <si>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</si>
  <si>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</si>
  <si>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</si>
  <si>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</si>
  <si>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</si>
  <si>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</si>
  <si>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</si>
  <si>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</si>
  <si>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</si>
  <si>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</si>
  <si>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</si>
  <si>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</si>
  <si>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</si>
  <si>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</si>
  <si>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</si>
  <si>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</si>
  <si>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</si>
  <si>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</si>
  <si>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</si>
  <si>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</si>
  <si>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</si>
  <si>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</si>
  <si>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</si>
  <si>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</si>
  <si>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</si>
  <si>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</si>
  <si>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</si>
  <si>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</si>
  <si>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</si>
  <si>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</si>
  <si>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</si>
  <si>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</si>
  <si>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</si>
  <si>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</si>
  <si>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</si>
  <si>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</si>
  <si>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</si>
  <si>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</si>
  <si>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</si>
  <si>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</si>
  <si>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</si>
  <si>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</si>
  <si>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</si>
  <si>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</si>
  <si>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</si>
  <si>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</si>
  <si>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</si>
  <si>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</si>
  <si>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</si>
  <si>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</si>
  <si>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</si>
  <si>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</si>
  <si>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</si>
  <si>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</si>
  <si>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</si>
  <si>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</si>
  <si>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</si>
  <si>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</si>
  <si>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</si>
  <si>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</si>
  <si>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</si>
  <si>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</si>
  <si>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</si>
  <si>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</si>
  <si>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</si>
  <si>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</si>
  <si>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</si>
  <si>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</si>
  <si>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</si>
  <si>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</si>
  <si>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</si>
  <si>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</si>
  <si>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</si>
  <si>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</si>
  <si>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</si>
  <si>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</si>
  <si>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</si>
  <si>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</si>
  <si>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</si>
  <si>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</si>
  <si>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</si>
  <si>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</si>
  <si>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</si>
  <si>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</si>
  <si>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</si>
  <si>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</si>
  <si>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</si>
  <si>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</si>
  <si>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</si>
  <si>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</si>
  <si>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</si>
  <si>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</si>
  <si>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</si>
  <si>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</si>
  <si>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</si>
  <si>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</si>
  <si>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</si>
  <si>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</si>
  <si>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</si>
  <si>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</si>
  <si>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</si>
  <si>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</si>
  <si>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</si>
  <si>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</si>
  <si>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</si>
  <si>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</si>
  <si>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</si>
  <si>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</si>
  <si>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</si>
  <si>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</si>
  <si>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</si>
  <si>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</si>
  <si>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</si>
  <si>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</si>
  <si>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</si>
  <si>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</si>
  <si>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</si>
  <si>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</si>
  <si>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</si>
  <si>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</si>
  <si>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</si>
  <si>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</si>
  <si>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</si>
  <si>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</si>
  <si>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</si>
  <si>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</si>
  <si>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</si>
  <si>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</si>
  <si>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</si>
  <si>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</si>
  <si>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</si>
  <si>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</si>
  <si>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</si>
  <si>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</si>
  <si>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</si>
  <si>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</si>
  <si>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</si>
  <si>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</si>
  <si>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</si>
  <si>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</si>
  <si>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</si>
  <si>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</si>
  <si>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</si>
  <si>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</si>
  <si>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</si>
  <si>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</si>
  <si>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</si>
  <si>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</si>
  <si>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</si>
  <si>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</si>
  <si>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</si>
  <si>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</si>
  <si>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</si>
  <si>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</si>
  <si>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</si>
  <si>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</si>
  <si>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</si>
  <si>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</si>
  <si>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</si>
  <si>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</si>
  <si>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</si>
  <si>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</si>
  <si>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</si>
  <si>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</si>
  <si>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</si>
  <si>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</si>
  <si>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</si>
  <si>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</si>
  <si>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</si>
  <si>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</si>
  <si>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</si>
  <si>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</si>
  <si>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</si>
  <si>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</si>
  <si>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</si>
  <si>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</si>
  <si>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</si>
  <si>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</si>
  <si>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</si>
  <si>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</si>
  <si>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</si>
  <si>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</si>
  <si>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</si>
  <si>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</si>
  <si>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</si>
  <si>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</si>
  <si>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</si>
  <si>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</si>
  <si>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</si>
  <si>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</si>
  <si>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</si>
  <si>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</si>
  <si>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</si>
  <si>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</si>
  <si>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</si>
  <si>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</si>
  <si>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</si>
  <si>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</si>
  <si>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</si>
  <si>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</si>
  <si>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</si>
  <si>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</si>
  <si>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</si>
  <si>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</si>
  <si>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</si>
  <si>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</si>
  <si>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</si>
  <si>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</si>
  <si>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</si>
  <si>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</si>
  <si>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</si>
  <si>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</si>
  <si>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</si>
  <si>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</si>
  <si>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</si>
  <si>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</si>
  <si>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</si>
  <si>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</si>
  <si>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</si>
  <si>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</si>
  <si>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</si>
  <si>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</si>
  <si>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</si>
  <si>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</si>
  <si>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</si>
  <si>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</si>
  <si>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</si>
  <si>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</si>
  <si>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</si>
  <si>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</si>
  <si>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</si>
  <si>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</si>
  <si>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</si>
  <si>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</si>
  <si>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</si>
  <si>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</si>
  <si>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</si>
  <si>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</si>
  <si>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</si>
  <si>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</si>
  <si>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</si>
  <si>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</si>
  <si>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</si>
  <si>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</si>
  <si>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</si>
  <si>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</si>
  <si>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</si>
  <si>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</si>
  <si>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</si>
  <si>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</si>
  <si>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</si>
  <si>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</si>
  <si>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</si>
  <si>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</si>
  <si>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</si>
  <si>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</si>
  <si>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</si>
  <si>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</si>
  <si>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</si>
  <si>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</si>
  <si>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</si>
  <si>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</si>
  <si>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</si>
  <si>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</si>
  <si>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</si>
  <si>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</si>
  <si>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</si>
  <si>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</si>
  <si>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</si>
  <si>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</si>
  <si>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</si>
  <si>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</si>
  <si>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</si>
  <si>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</si>
  <si>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</si>
  <si>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</si>
  <si>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</si>
  <si>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</si>
  <si>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</si>
  <si>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</si>
  <si>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</si>
  <si>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</si>
  <si>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</si>
  <si>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</si>
  <si>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</si>
  <si>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</si>
  <si>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</si>
  <si>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</si>
  <si>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</si>
  <si>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</si>
  <si>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</si>
  <si>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</si>
  <si>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</si>
  <si>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</si>
  <si>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</si>
  <si>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</si>
  <si>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</si>
  <si>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</si>
  <si>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</si>
  <si>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</si>
  <si>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</si>
  <si>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</si>
  <si>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</si>
  <si>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</si>
  <si>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</si>
  <si>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</si>
  <si>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</si>
  <si>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</si>
  <si>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</si>
  <si>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</si>
  <si>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</si>
  <si>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</si>
  <si>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</si>
  <si>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</si>
  <si>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</si>
  <si>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</si>
  <si>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</si>
  <si>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</si>
  <si>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</si>
  <si>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</si>
  <si>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</si>
  <si>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</si>
  <si>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</si>
  <si>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 xml:space="preserve">Quality Thermistor.Inc </t>
  </si>
  <si>
    <t xml:space="preserve">Dave Moe </t>
  </si>
  <si>
    <t>208-377-3373</t>
  </si>
  <si>
    <t>DIRECTOR OF QUALITY AND CI</t>
  </si>
  <si>
    <t>DAVID.MOE@CTSCORP.COM</t>
  </si>
  <si>
    <t>https://www.qtisensing.com/wp-content/uploads/conflict-minerals-policy-QT05012-036.pdf</t>
  </si>
  <si>
    <t>2108 CENTURY WAY, Boise, ID 83709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</si>
</sst>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57">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0" fillId="33" borderId="27" xfId="0" applyFont="1" applyFill="1" applyBorder="1" applyAlignment="1" applyProtection="1">
      <alignment horizontal="center" wrapText="1"/>
      <protection hidden="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15" fillId="33" borderId="10" xfId="0" applyFont="1" applyFill="1" applyBorder="1" applyAlignment="1" applyProtection="1">
      <alignment horizontal="left" wrapText="1"/>
      <protection hidden="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Border="1" applyAlignment="1" applyProtection="1">
      <alignment horizontal="center" wrapText="1"/>
    </xf>
    <xf numFmtId="0" fontId="24" fillId="0" borderId="27" xfId="487" applyFont="1" applyFill="1" applyBorder="1" applyAlignment="1" applyProtection="1">
      <alignment horizontal="center"/>
      <protection hidden="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 9 2" xfId="593" xr:uid="{00000000-0005-0000-0000-00003B020000}"/>
    <cellStyle name="Normal_Sheet1" xfId="570" xr:uid="{00000000-0005-0000-0000-00003C020000}"/>
    <cellStyle name="Note 2" xfId="571" xr:uid="{00000000-0005-0000-0000-00003D020000}"/>
    <cellStyle name="Output 2" xfId="572" xr:uid="{00000000-0005-0000-0000-00003E020000}"/>
    <cellStyle name="Percent 2" xfId="573" xr:uid="{00000000-0005-0000-0000-00003F020000}"/>
    <cellStyle name="Standard 3" xfId="574" xr:uid="{00000000-0005-0000-0000-000040020000}"/>
    <cellStyle name="Standard 4" xfId="575" xr:uid="{00000000-0005-0000-0000-000041020000}"/>
    <cellStyle name="Standard 4 2" xfId="576" xr:uid="{00000000-0005-0000-0000-000042020000}"/>
    <cellStyle name="Standard 4 2 2" xfId="577" xr:uid="{00000000-0005-0000-0000-000043020000}"/>
    <cellStyle name="Standard 4 2 2 2" xfId="578" xr:uid="{00000000-0005-0000-0000-000044020000}"/>
    <cellStyle name="Standard 4 2 3" xfId="579" xr:uid="{00000000-0005-0000-0000-000045020000}"/>
    <cellStyle name="Standard 4 3" xfId="580" xr:uid="{00000000-0005-0000-0000-000046020000}"/>
    <cellStyle name="Standard 4 3 2" xfId="581" xr:uid="{00000000-0005-0000-0000-000047020000}"/>
    <cellStyle name="Standard 4 4" xfId="582" xr:uid="{00000000-0005-0000-0000-000048020000}"/>
    <cellStyle name="Standard 6" xfId="583" xr:uid="{00000000-0005-0000-0000-000049020000}"/>
    <cellStyle name="Title 2" xfId="584" xr:uid="{00000000-0005-0000-0000-00004A020000}"/>
    <cellStyle name="Total 2" xfId="585" xr:uid="{00000000-0005-0000-0000-00004B020000}"/>
    <cellStyle name="Warning Text 2" xfId="586" xr:uid="{00000000-0005-0000-0000-00004C020000}"/>
    <cellStyle name="표준 2" xfId="587" xr:uid="{00000000-0005-0000-0000-00004D020000}"/>
    <cellStyle name="一般 7" xfId="588" xr:uid="{00000000-0005-0000-0000-00004E020000}"/>
    <cellStyle name="標準 2" xfId="589" xr:uid="{00000000-0005-0000-0000-00004F020000}"/>
    <cellStyle name="標準 2 2" xfId="590" xr:uid="{00000000-0005-0000-0000-000050020000}"/>
    <cellStyle name="標準 2 3" xfId="591" xr:uid="{00000000-0005-0000-0000-000051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AVID.MOE@CTSCOR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qtisensing.com/wp-content/uploads/conflict-minerals-policy-QT05012-036.pdf" TargetMode="External"/><Relationship Id="rId4" Type="http://schemas.openxmlformats.org/officeDocument/2006/relationships/hyperlink" Target="mailto:DAVID.MOE@CTS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abSelected="1"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7"/>
      <c r="B2" s="38" t="s">
        <v>847</v>
      </c>
      <c r="C2" s="36"/>
      <c r="D2" s="206"/>
      <c r="E2" s="3"/>
      <c r="F2" s="36"/>
      <c r="G2" s="34"/>
    </row>
    <row r="3" spans="1:7">
      <c r="A3" s="357"/>
      <c r="B3" s="5" t="s">
        <v>839</v>
      </c>
      <c r="C3" s="6"/>
      <c r="D3" s="207"/>
      <c r="E3" s="3"/>
      <c r="F3" s="6"/>
      <c r="G3" s="34"/>
    </row>
    <row r="4" spans="1:7" ht="15.75">
      <c r="A4" s="357"/>
      <c r="B4" s="41" t="s">
        <v>849</v>
      </c>
      <c r="C4" s="7"/>
      <c r="D4" s="208"/>
      <c r="E4" s="3"/>
      <c r="F4" s="7"/>
      <c r="G4" s="34"/>
    </row>
    <row r="5" spans="1:7">
      <c r="A5" s="357"/>
      <c r="B5" s="40" t="s">
        <v>1040</v>
      </c>
      <c r="C5" s="4"/>
      <c r="D5" s="209"/>
      <c r="E5" s="3"/>
      <c r="F5" s="4"/>
      <c r="G5" s="34"/>
    </row>
    <row r="6" spans="1:7">
      <c r="A6" s="357"/>
      <c r="B6" s="8"/>
      <c r="C6" s="8"/>
      <c r="D6" s="210"/>
      <c r="E6" s="8"/>
      <c r="F6" s="8"/>
      <c r="G6" s="34"/>
    </row>
    <row r="7" spans="1:7">
      <c r="A7" s="357"/>
      <c r="B7" s="8"/>
      <c r="C7" s="8"/>
      <c r="D7" s="210"/>
      <c r="E7" s="8"/>
      <c r="F7" s="8"/>
      <c r="G7" s="34"/>
    </row>
    <row r="8" spans="1:7">
      <c r="A8" s="357"/>
      <c r="B8" s="8"/>
      <c r="C8" s="8"/>
      <c r="D8" s="210"/>
      <c r="E8" s="8"/>
      <c r="F8" s="8"/>
      <c r="G8" s="34"/>
    </row>
    <row r="9" spans="1:7">
      <c r="A9" s="357"/>
      <c r="B9" s="360" t="s">
        <v>850</v>
      </c>
      <c r="C9" s="360"/>
      <c r="D9" s="360"/>
      <c r="E9" s="360"/>
      <c r="F9" s="360"/>
      <c r="G9" s="34"/>
    </row>
    <row r="10" spans="1:7" ht="27" customHeight="1">
      <c r="A10" s="357"/>
      <c r="B10" s="361" t="s">
        <v>438</v>
      </c>
      <c r="C10" s="361"/>
      <c r="D10" s="361"/>
      <c r="E10" s="361"/>
      <c r="F10" s="361"/>
      <c r="G10" s="34"/>
    </row>
    <row r="11" spans="1:7" ht="27" customHeight="1">
      <c r="A11" s="357"/>
      <c r="B11" s="362"/>
      <c r="C11" s="362"/>
      <c r="D11" s="362"/>
      <c r="E11" s="362"/>
      <c r="F11" s="362"/>
      <c r="G11" s="34"/>
    </row>
    <row r="12" spans="1:7">
      <c r="A12" s="357"/>
      <c r="B12" s="42" t="s">
        <v>848</v>
      </c>
      <c r="C12" s="43" t="s">
        <v>851</v>
      </c>
      <c r="D12" s="211" t="s">
        <v>852</v>
      </c>
      <c r="E12" s="43" t="s">
        <v>612</v>
      </c>
      <c r="F12" s="43" t="s">
        <v>613</v>
      </c>
      <c r="G12" s="34"/>
    </row>
    <row r="13" spans="1:7" ht="33.75">
      <c r="A13" s="357"/>
      <c r="B13" s="2">
        <v>1</v>
      </c>
      <c r="C13" s="37" t="s">
        <v>1088</v>
      </c>
      <c r="D13" s="39" t="s">
        <v>876</v>
      </c>
      <c r="E13" s="194" t="s">
        <v>853</v>
      </c>
      <c r="F13" s="194"/>
      <c r="G13" s="34"/>
    </row>
    <row r="14" spans="1:7" ht="33.75">
      <c r="A14" s="357"/>
      <c r="B14" s="2">
        <v>2</v>
      </c>
      <c r="C14" s="37" t="s">
        <v>1088</v>
      </c>
      <c r="D14" s="39" t="s">
        <v>1025</v>
      </c>
      <c r="E14" s="194" t="s">
        <v>530</v>
      </c>
      <c r="F14" s="194" t="s">
        <v>531</v>
      </c>
      <c r="G14" s="34"/>
    </row>
    <row r="15" spans="1:7" ht="89.1" customHeight="1">
      <c r="A15" s="357"/>
      <c r="B15" s="363">
        <v>2.0099999999999998</v>
      </c>
      <c r="C15" s="354" t="s">
        <v>1088</v>
      </c>
      <c r="D15" s="366" t="s">
        <v>2265</v>
      </c>
      <c r="E15" s="195" t="s">
        <v>614</v>
      </c>
      <c r="F15" s="195" t="s">
        <v>617</v>
      </c>
      <c r="G15" s="34"/>
    </row>
    <row r="16" spans="1:7" ht="99" customHeight="1">
      <c r="A16" s="357"/>
      <c r="B16" s="364"/>
      <c r="C16" s="355"/>
      <c r="D16" s="367"/>
      <c r="E16" s="196"/>
      <c r="F16" s="196" t="s">
        <v>615</v>
      </c>
      <c r="G16" s="34"/>
    </row>
    <row r="17" spans="1:7" ht="63" customHeight="1">
      <c r="A17" s="357"/>
      <c r="B17" s="365"/>
      <c r="C17" s="356"/>
      <c r="D17" s="368"/>
      <c r="E17" s="37"/>
      <c r="F17" s="37" t="s">
        <v>616</v>
      </c>
      <c r="G17" s="34"/>
    </row>
    <row r="18" spans="1:7" ht="117" customHeight="1">
      <c r="A18" s="357"/>
      <c r="B18" s="363">
        <v>2.02</v>
      </c>
      <c r="C18" s="354" t="s">
        <v>1088</v>
      </c>
      <c r="D18" s="366" t="s">
        <v>2266</v>
      </c>
      <c r="E18" s="195" t="s">
        <v>439</v>
      </c>
      <c r="F18" s="195" t="s">
        <v>525</v>
      </c>
      <c r="G18" s="34"/>
    </row>
    <row r="19" spans="1:7" ht="71.099999999999994" customHeight="1">
      <c r="A19" s="357"/>
      <c r="B19" s="364"/>
      <c r="C19" s="355"/>
      <c r="D19" s="367"/>
      <c r="E19" s="196" t="s">
        <v>529</v>
      </c>
      <c r="F19" s="196" t="s">
        <v>440</v>
      </c>
      <c r="G19" s="34"/>
    </row>
    <row r="20" spans="1:7" ht="90.75" customHeight="1">
      <c r="A20" s="357"/>
      <c r="B20" s="364"/>
      <c r="C20" s="355"/>
      <c r="D20" s="367"/>
      <c r="E20" s="196"/>
      <c r="F20" s="196" t="s">
        <v>619</v>
      </c>
      <c r="G20" s="34"/>
    </row>
    <row r="21" spans="1:7" ht="74.25" customHeight="1">
      <c r="A21" s="357"/>
      <c r="B21" s="365"/>
      <c r="C21" s="356"/>
      <c r="D21" s="368"/>
      <c r="E21" s="37"/>
      <c r="F21" s="37" t="s">
        <v>618</v>
      </c>
      <c r="G21" s="34"/>
    </row>
    <row r="22" spans="1:7" ht="90" customHeight="1">
      <c r="A22" s="357"/>
      <c r="B22" s="372">
        <v>2.0299999999999998</v>
      </c>
      <c r="C22" s="372" t="s">
        <v>822</v>
      </c>
      <c r="D22" s="375" t="s">
        <v>2267</v>
      </c>
      <c r="E22" s="354" t="s">
        <v>437</v>
      </c>
      <c r="F22" s="195" t="s">
        <v>460</v>
      </c>
      <c r="G22" s="34"/>
    </row>
    <row r="23" spans="1:7" ht="109.5" customHeight="1">
      <c r="A23" s="357"/>
      <c r="B23" s="373"/>
      <c r="C23" s="373"/>
      <c r="D23" s="376"/>
      <c r="E23" s="355"/>
      <c r="F23" s="196" t="s">
        <v>823</v>
      </c>
      <c r="G23" s="34"/>
    </row>
    <row r="24" spans="1:7" ht="74.25" customHeight="1">
      <c r="A24" s="357"/>
      <c r="B24" s="374"/>
      <c r="C24" s="374"/>
      <c r="D24" s="377"/>
      <c r="E24" s="356"/>
      <c r="F24" s="37" t="s">
        <v>436</v>
      </c>
      <c r="G24" s="34"/>
    </row>
    <row r="25" spans="1:7" ht="72" customHeight="1">
      <c r="A25" s="357"/>
      <c r="B25" s="2" t="s">
        <v>458</v>
      </c>
      <c r="C25" s="37" t="s">
        <v>459</v>
      </c>
      <c r="D25" s="39" t="s">
        <v>2268</v>
      </c>
      <c r="E25" s="37" t="s">
        <v>2263</v>
      </c>
      <c r="F25" s="37" t="s">
        <v>461</v>
      </c>
      <c r="G25" s="34"/>
    </row>
    <row r="26" spans="1:7" ht="98.1" customHeight="1">
      <c r="A26" s="357"/>
      <c r="B26" s="369">
        <v>3</v>
      </c>
      <c r="C26" s="363" t="s">
        <v>70</v>
      </c>
      <c r="D26" s="366" t="s">
        <v>2269</v>
      </c>
      <c r="E26" s="354" t="s">
        <v>0</v>
      </c>
      <c r="F26" s="195" t="s">
        <v>64</v>
      </c>
      <c r="G26" s="34"/>
    </row>
    <row r="27" spans="1:7" ht="90" customHeight="1">
      <c r="A27" s="357"/>
      <c r="B27" s="370"/>
      <c r="C27" s="364"/>
      <c r="D27" s="367"/>
      <c r="E27" s="355"/>
      <c r="F27" s="196" t="s">
        <v>59</v>
      </c>
      <c r="G27" s="34"/>
    </row>
    <row r="28" spans="1:7" ht="19.350000000000001" customHeight="1">
      <c r="A28" s="357"/>
      <c r="B28" s="370"/>
      <c r="C28" s="364"/>
      <c r="D28" s="367"/>
      <c r="E28" s="355"/>
      <c r="F28" s="196" t="s">
        <v>60</v>
      </c>
      <c r="G28" s="34"/>
    </row>
    <row r="29" spans="1:7" ht="74.45" customHeight="1">
      <c r="A29" s="357"/>
      <c r="B29" s="370"/>
      <c r="C29" s="364"/>
      <c r="D29" s="367"/>
      <c r="E29" s="355"/>
      <c r="F29" s="196" t="s">
        <v>61</v>
      </c>
      <c r="G29" s="34"/>
    </row>
    <row r="30" spans="1:7" ht="62.45" customHeight="1">
      <c r="A30" s="357"/>
      <c r="B30" s="370"/>
      <c r="C30" s="364"/>
      <c r="D30" s="367"/>
      <c r="E30" s="355"/>
      <c r="F30" s="196" t="s">
        <v>62</v>
      </c>
      <c r="G30" s="34"/>
    </row>
    <row r="31" spans="1:7" ht="81" customHeight="1">
      <c r="A31" s="357"/>
      <c r="B31" s="370"/>
      <c r="C31" s="364"/>
      <c r="D31" s="367"/>
      <c r="E31" s="355"/>
      <c r="F31" s="196" t="s">
        <v>63</v>
      </c>
      <c r="G31" s="34"/>
    </row>
    <row r="32" spans="1:7" ht="48.75" customHeight="1">
      <c r="A32" s="357"/>
      <c r="B32" s="370"/>
      <c r="C32" s="364"/>
      <c r="D32" s="367"/>
      <c r="E32" s="355"/>
      <c r="F32" s="196" t="s">
        <v>66</v>
      </c>
      <c r="G32" s="34"/>
    </row>
    <row r="33" spans="1:7" ht="98.45" customHeight="1">
      <c r="A33" s="357"/>
      <c r="B33" s="370"/>
      <c r="C33" s="364"/>
      <c r="D33" s="367"/>
      <c r="E33" s="355"/>
      <c r="F33" s="196" t="s">
        <v>65</v>
      </c>
      <c r="G33" s="34"/>
    </row>
    <row r="34" spans="1:7" ht="89.1" customHeight="1">
      <c r="A34" s="357"/>
      <c r="B34" s="370"/>
      <c r="C34" s="364"/>
      <c r="D34" s="367"/>
      <c r="E34" s="355"/>
      <c r="F34" s="196" t="s">
        <v>67</v>
      </c>
      <c r="G34" s="34"/>
    </row>
    <row r="35" spans="1:7" ht="29.1" customHeight="1">
      <c r="A35" s="357"/>
      <c r="B35" s="370"/>
      <c r="C35" s="364"/>
      <c r="D35" s="367"/>
      <c r="E35" s="355"/>
      <c r="F35" s="196" t="s">
        <v>68</v>
      </c>
      <c r="G35" s="34"/>
    </row>
    <row r="36" spans="1:7" ht="126.75">
      <c r="A36" s="357"/>
      <c r="B36" s="371"/>
      <c r="C36" s="365"/>
      <c r="D36" s="368"/>
      <c r="E36" s="356"/>
      <c r="F36" s="197" t="s">
        <v>69</v>
      </c>
      <c r="G36" s="34"/>
    </row>
    <row r="37" spans="1:7" ht="112.5">
      <c r="A37" s="357"/>
      <c r="B37" s="170">
        <v>3.01</v>
      </c>
      <c r="C37" s="171" t="s">
        <v>70</v>
      </c>
      <c r="D37" s="39" t="s">
        <v>2270</v>
      </c>
      <c r="E37" s="198" t="s">
        <v>1328</v>
      </c>
      <c r="F37" s="199" t="s">
        <v>1434</v>
      </c>
      <c r="G37" s="34"/>
    </row>
    <row r="38" spans="1:7" ht="101.25">
      <c r="A38" s="357"/>
      <c r="B38" s="170">
        <v>3.02</v>
      </c>
      <c r="C38" s="171" t="s">
        <v>1361</v>
      </c>
      <c r="D38" s="39" t="s">
        <v>2271</v>
      </c>
      <c r="E38" s="198" t="s">
        <v>1376</v>
      </c>
      <c r="F38" s="199" t="s">
        <v>1435</v>
      </c>
      <c r="G38" s="34"/>
    </row>
    <row r="39" spans="1:7" ht="101.25">
      <c r="A39" s="357"/>
      <c r="B39" s="180">
        <v>4</v>
      </c>
      <c r="C39" s="179" t="s">
        <v>1531</v>
      </c>
      <c r="D39" s="39" t="s">
        <v>2272</v>
      </c>
      <c r="E39" s="37" t="s">
        <v>2215</v>
      </c>
      <c r="F39" s="37" t="s">
        <v>1532</v>
      </c>
      <c r="G39" s="34"/>
    </row>
    <row r="40" spans="1:7" ht="56.25">
      <c r="A40" s="357"/>
      <c r="B40" s="170">
        <v>4.01</v>
      </c>
      <c r="C40" s="179" t="s">
        <v>1531</v>
      </c>
      <c r="D40" s="39" t="s">
        <v>2274</v>
      </c>
      <c r="E40" s="37" t="s">
        <v>2229</v>
      </c>
      <c r="F40" s="37" t="s">
        <v>2233</v>
      </c>
      <c r="G40" s="34"/>
    </row>
    <row r="41" spans="1:7" ht="56.25">
      <c r="A41" s="357"/>
      <c r="B41" s="170" t="s">
        <v>2261</v>
      </c>
      <c r="C41" s="179" t="s">
        <v>1531</v>
      </c>
      <c r="D41" s="39" t="s">
        <v>2273</v>
      </c>
      <c r="E41" s="37" t="s">
        <v>2264</v>
      </c>
      <c r="F41" s="37" t="s">
        <v>2262</v>
      </c>
      <c r="G41" s="34"/>
    </row>
    <row r="42" spans="1:7" ht="56.25">
      <c r="A42" s="357"/>
      <c r="B42" s="170" t="s">
        <v>2299</v>
      </c>
      <c r="C42" s="179" t="s">
        <v>1531</v>
      </c>
      <c r="D42" s="39" t="s">
        <v>2306</v>
      </c>
      <c r="E42" s="37" t="s">
        <v>2263</v>
      </c>
      <c r="F42" s="37" t="s">
        <v>2300</v>
      </c>
      <c r="G42" s="34"/>
    </row>
    <row r="43" spans="1:7" ht="123.75">
      <c r="A43" s="357"/>
      <c r="B43" s="191">
        <v>4.0999999999999996</v>
      </c>
      <c r="C43" s="179" t="s">
        <v>2305</v>
      </c>
      <c r="D43" s="192">
        <v>42867</v>
      </c>
      <c r="E43" s="200" t="s">
        <v>2308</v>
      </c>
      <c r="F43" s="37" t="s">
        <v>2307</v>
      </c>
      <c r="G43" s="34"/>
    </row>
    <row r="44" spans="1:7" ht="78.75">
      <c r="A44" s="357"/>
      <c r="B44" s="191">
        <v>4.2</v>
      </c>
      <c r="C44" s="179" t="s">
        <v>2305</v>
      </c>
      <c r="D44" s="192">
        <v>42704</v>
      </c>
      <c r="E44" s="200" t="s">
        <v>2510</v>
      </c>
      <c r="F44" s="37" t="s">
        <v>2485</v>
      </c>
      <c r="G44" s="34"/>
    </row>
    <row r="45" spans="1:7" ht="157.5">
      <c r="A45" s="357"/>
      <c r="B45" s="240">
        <v>5</v>
      </c>
      <c r="C45" s="179" t="s">
        <v>2305</v>
      </c>
      <c r="D45" s="192">
        <v>42867</v>
      </c>
      <c r="E45" s="200" t="s">
        <v>12917</v>
      </c>
      <c r="F45" s="37" t="s">
        <v>12639</v>
      </c>
      <c r="G45" s="34"/>
    </row>
    <row r="46" spans="1:7" ht="45">
      <c r="A46" s="357"/>
      <c r="B46" s="191">
        <v>5.01</v>
      </c>
      <c r="C46" s="179" t="s">
        <v>2305</v>
      </c>
      <c r="D46" s="192">
        <v>42907</v>
      </c>
      <c r="E46" s="200" t="s">
        <v>12935</v>
      </c>
      <c r="F46" s="37" t="s">
        <v>12639</v>
      </c>
      <c r="G46" s="34"/>
    </row>
    <row r="47" spans="1:7" ht="67.5">
      <c r="A47" s="357"/>
      <c r="B47" s="191">
        <v>5.0999999999999996</v>
      </c>
      <c r="C47" s="179" t="s">
        <v>2305</v>
      </c>
      <c r="D47" s="192">
        <v>43070</v>
      </c>
      <c r="E47" s="200" t="s">
        <v>13129</v>
      </c>
      <c r="F47" s="37" t="s">
        <v>13130</v>
      </c>
      <c r="G47" s="34"/>
    </row>
    <row r="48" spans="1:7" ht="56.25">
      <c r="A48" s="357"/>
      <c r="B48" s="191">
        <v>5.1100000000000003</v>
      </c>
      <c r="C48" s="179" t="s">
        <v>13371</v>
      </c>
      <c r="D48" s="192">
        <v>43217</v>
      </c>
      <c r="E48" s="200" t="s">
        <v>13499</v>
      </c>
      <c r="F48" s="37" t="s">
        <v>13405</v>
      </c>
      <c r="G48" s="34"/>
    </row>
    <row r="49" spans="1:7" ht="56.25">
      <c r="A49" s="357"/>
      <c r="B49" s="191">
        <v>5.12</v>
      </c>
      <c r="C49" s="179" t="s">
        <v>13371</v>
      </c>
      <c r="D49" s="192">
        <v>43581</v>
      </c>
      <c r="E49" s="200" t="s">
        <v>13499</v>
      </c>
      <c r="F49" s="37" t="s">
        <v>14064</v>
      </c>
      <c r="G49" s="34"/>
    </row>
    <row r="50" spans="1:7" ht="78.75">
      <c r="A50" s="357"/>
      <c r="B50" s="240">
        <v>6</v>
      </c>
      <c r="C50" s="179" t="s">
        <v>13371</v>
      </c>
      <c r="D50" s="192">
        <v>43964</v>
      </c>
      <c r="E50" s="200" t="s">
        <v>14291</v>
      </c>
      <c r="F50" s="37" t="s">
        <v>14074</v>
      </c>
      <c r="G50" s="34"/>
    </row>
    <row r="51" spans="1:7" ht="45">
      <c r="A51" s="357"/>
      <c r="B51" s="191">
        <v>6.01</v>
      </c>
      <c r="C51" s="179" t="s">
        <v>13371</v>
      </c>
      <c r="D51" s="192">
        <v>43970</v>
      </c>
      <c r="E51" s="200" t="s">
        <v>15309</v>
      </c>
      <c r="F51" s="200" t="s">
        <v>14074</v>
      </c>
      <c r="G51" s="34"/>
    </row>
    <row r="52" spans="1:7" ht="45">
      <c r="A52" s="357"/>
      <c r="B52" s="191">
        <v>6.1</v>
      </c>
      <c r="C52" s="179" t="s">
        <v>13371</v>
      </c>
      <c r="D52" s="192">
        <v>44314</v>
      </c>
      <c r="E52" s="200" t="s">
        <v>15314</v>
      </c>
      <c r="F52" s="200" t="s">
        <v>15319</v>
      </c>
      <c r="G52" s="34"/>
    </row>
    <row r="53" spans="1:7" ht="13.5" thickBot="1">
      <c r="A53" s="358"/>
      <c r="B53" s="359" t="str">
        <f ca="1">OFFSET(L!$C$1,MATCH("General"&amp;"Cpy",L!$A:$A,0)-1,SL,,)</f>
        <v>© 2021 Responsible Minerals Initiative. All rights reserved.</v>
      </c>
      <c r="C53" s="359"/>
      <c r="D53" s="359"/>
      <c r="E53" s="359"/>
      <c r="F53" s="359"/>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0431580-46D0-4EEE-9B8C-35A452592AA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549ACE3-4312-4698-90C4-58F6CF2AB7F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X84" sqref="X8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401" t="str">
        <f ca="1">IF(D9=Q9,OFFSET(L!$C$1,MATCH("Declaration"&amp;ADDRESS(ROW(),COLUMN(),4),L!$A:$A,0)-1,SL,,),"")</f>
        <v/>
      </c>
      <c r="E11" s="402"/>
      <c r="F11" s="402"/>
      <c r="G11" s="402"/>
      <c r="H11" s="402"/>
      <c r="I11" s="402"/>
      <c r="J11" s="403"/>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0"/>
      <c r="E12" s="411"/>
      <c r="F12" s="411"/>
      <c r="G12" s="411"/>
      <c r="H12" s="411"/>
      <c r="I12" s="411"/>
      <c r="J12" s="412"/>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0"/>
      <c r="E13" s="411"/>
      <c r="F13" s="411"/>
      <c r="G13" s="411"/>
      <c r="H13" s="411"/>
      <c r="I13" s="411"/>
      <c r="J13" s="412"/>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0" t="s">
        <v>15612</v>
      </c>
      <c r="E14" s="411"/>
      <c r="F14" s="411"/>
      <c r="G14" s="411"/>
      <c r="H14" s="411"/>
      <c r="I14" s="411"/>
      <c r="J14" s="412"/>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0" t="s">
        <v>15607</v>
      </c>
      <c r="E15" s="411"/>
      <c r="F15" s="411"/>
      <c r="G15" s="411"/>
      <c r="H15" s="411"/>
      <c r="I15" s="411"/>
      <c r="J15" s="412"/>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15610</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0" t="s">
        <v>15608</v>
      </c>
      <c r="E17" s="411"/>
      <c r="F17" s="411"/>
      <c r="G17" s="411"/>
      <c r="H17" s="411"/>
      <c r="I17" s="411"/>
      <c r="J17" s="412"/>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0" t="s">
        <v>15607</v>
      </c>
      <c r="E18" s="411"/>
      <c r="F18" s="411"/>
      <c r="G18" s="411"/>
      <c r="H18" s="411"/>
      <c r="I18" s="411"/>
      <c r="J18" s="412"/>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0" t="s">
        <v>15609</v>
      </c>
      <c r="E19" s="411"/>
      <c r="F19" s="411"/>
      <c r="G19" s="411"/>
      <c r="H19" s="411"/>
      <c r="I19" s="411"/>
      <c r="J19" s="412"/>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15610</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9" t="s">
        <v>15608</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2">
        <v>44368</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3"/>
      <c r="E23" s="41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7" t="s">
        <v>489</v>
      </c>
      <c r="E26" s="388"/>
      <c r="F26" s="15"/>
      <c r="G26" s="384"/>
      <c r="H26" s="385"/>
      <c r="I26" s="385"/>
      <c r="J26" s="386"/>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7" t="s">
        <v>488</v>
      </c>
      <c r="E27" s="388"/>
      <c r="F27" s="15"/>
      <c r="G27" s="384"/>
      <c r="H27" s="385"/>
      <c r="I27" s="385"/>
      <c r="J27" s="386"/>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7" t="s">
        <v>488</v>
      </c>
      <c r="E28" s="388"/>
      <c r="F28" s="15"/>
      <c r="G28" s="384"/>
      <c r="H28" s="385"/>
      <c r="I28" s="385"/>
      <c r="J28" s="386"/>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7" t="s">
        <v>489</v>
      </c>
      <c r="E29" s="388"/>
      <c r="F29" s="15"/>
      <c r="G29" s="384"/>
      <c r="H29" s="385"/>
      <c r="I29" s="385"/>
      <c r="J29" s="386"/>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6" t="str">
        <f ca="1">D25</f>
        <v>Answer</v>
      </c>
      <c r="E31" s="406"/>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4"/>
      <c r="E32" s="405"/>
      <c r="F32" s="58"/>
      <c r="G32" s="384"/>
      <c r="H32" s="385"/>
      <c r="I32" s="385"/>
      <c r="J32" s="386"/>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7" t="s">
        <v>488</v>
      </c>
      <c r="E33" s="388"/>
      <c r="F33" s="58"/>
      <c r="G33" s="384"/>
      <c r="H33" s="385"/>
      <c r="I33" s="385"/>
      <c r="J33" s="386"/>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7" t="s">
        <v>488</v>
      </c>
      <c r="E34" s="388"/>
      <c r="F34" s="58"/>
      <c r="G34" s="384"/>
      <c r="H34" s="385"/>
      <c r="I34" s="385"/>
      <c r="J34" s="386"/>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7"/>
      <c r="E35" s="388"/>
      <c r="F35" s="58"/>
      <c r="G35" s="384"/>
      <c r="H35" s="385"/>
      <c r="I35" s="385"/>
      <c r="J35" s="386"/>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6" t="str">
        <f ca="1">D25</f>
        <v>Answer</v>
      </c>
      <c r="E37" s="406"/>
      <c r="F37" s="21"/>
      <c r="G37" s="55" t="str">
        <f ca="1">G25</f>
        <v>Comments</v>
      </c>
      <c r="H37" s="409"/>
      <c r="I37" s="409"/>
      <c r="J37" s="409"/>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7"/>
      <c r="E38" s="388"/>
      <c r="F38" s="58"/>
      <c r="G38" s="384"/>
      <c r="H38" s="385"/>
      <c r="I38" s="385"/>
      <c r="J38" s="386"/>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7" t="s">
        <v>489</v>
      </c>
      <c r="E39" s="388"/>
      <c r="F39" s="58"/>
      <c r="G39" s="384"/>
      <c r="H39" s="385"/>
      <c r="I39" s="385"/>
      <c r="J39" s="386"/>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7" t="s">
        <v>489</v>
      </c>
      <c r="E40" s="388"/>
      <c r="F40" s="58"/>
      <c r="G40" s="384"/>
      <c r="H40" s="385"/>
      <c r="I40" s="385"/>
      <c r="J40" s="386"/>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7"/>
      <c r="E41" s="388"/>
      <c r="F41" s="58"/>
      <c r="G41" s="384"/>
      <c r="H41" s="385"/>
      <c r="I41" s="385"/>
      <c r="J41" s="386"/>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6" t="str">
        <f ca="1">D25</f>
        <v>Answer</v>
      </c>
      <c r="E43" s="406"/>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7"/>
      <c r="E44" s="388"/>
      <c r="F44" s="58"/>
      <c r="G44" s="384"/>
      <c r="H44" s="385"/>
      <c r="I44" s="385"/>
      <c r="J44" s="386"/>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7" t="s">
        <v>489</v>
      </c>
      <c r="E45" s="388"/>
      <c r="F45" s="58"/>
      <c r="G45" s="384"/>
      <c r="H45" s="385"/>
      <c r="I45" s="385"/>
      <c r="J45" s="386"/>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7" t="s">
        <v>489</v>
      </c>
      <c r="E46" s="388"/>
      <c r="F46" s="58"/>
      <c r="G46" s="384"/>
      <c r="H46" s="385"/>
      <c r="I46" s="385"/>
      <c r="J46" s="386"/>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7"/>
      <c r="E47" s="388"/>
      <c r="F47" s="58"/>
      <c r="G47" s="384"/>
      <c r="H47" s="385"/>
      <c r="I47" s="385"/>
      <c r="J47" s="386"/>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6" t="str">
        <f ca="1">D25</f>
        <v>Answer</v>
      </c>
      <c r="E49" s="406"/>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7"/>
      <c r="E50" s="388"/>
      <c r="F50" s="58"/>
      <c r="G50" s="384"/>
      <c r="H50" s="385"/>
      <c r="I50" s="385"/>
      <c r="J50" s="386"/>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7" t="s">
        <v>489</v>
      </c>
      <c r="E51" s="388"/>
      <c r="F51" s="58"/>
      <c r="G51" s="384"/>
      <c r="H51" s="385"/>
      <c r="I51" s="385"/>
      <c r="J51" s="386"/>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7" t="s">
        <v>489</v>
      </c>
      <c r="E52" s="388"/>
      <c r="F52" s="58"/>
      <c r="G52" s="384"/>
      <c r="H52" s="385"/>
      <c r="I52" s="385"/>
      <c r="J52" s="386"/>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7"/>
      <c r="E53" s="388"/>
      <c r="F53" s="58"/>
      <c r="G53" s="384"/>
      <c r="H53" s="385"/>
      <c r="I53" s="385"/>
      <c r="J53" s="386"/>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6" t="str">
        <f ca="1">D25</f>
        <v>Answer</v>
      </c>
      <c r="E55" s="406"/>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7"/>
      <c r="E56" s="408"/>
      <c r="F56" s="58"/>
      <c r="G56" s="384"/>
      <c r="H56" s="385"/>
      <c r="I56" s="385"/>
      <c r="J56" s="386"/>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7">
        <v>1</v>
      </c>
      <c r="E57" s="408"/>
      <c r="F57" s="58"/>
      <c r="G57" s="384"/>
      <c r="H57" s="385"/>
      <c r="I57" s="385"/>
      <c r="J57" s="386"/>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7">
        <v>1</v>
      </c>
      <c r="E58" s="408"/>
      <c r="F58" s="58"/>
      <c r="G58" s="384"/>
      <c r="H58" s="385"/>
      <c r="I58" s="385"/>
      <c r="J58" s="386"/>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7"/>
      <c r="E59" s="408"/>
      <c r="F59" s="58"/>
      <c r="G59" s="384"/>
      <c r="H59" s="385"/>
      <c r="I59" s="385"/>
      <c r="J59" s="386"/>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6" t="str">
        <f ca="1">D25</f>
        <v>Answer</v>
      </c>
      <c r="E61" s="406"/>
      <c r="F61" s="21"/>
      <c r="G61" s="55" t="str">
        <f ca="1">G25</f>
        <v>Comments</v>
      </c>
      <c r="H61" s="414"/>
      <c r="I61" s="414"/>
      <c r="J61" s="414"/>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4"/>
      <c r="E62" s="405"/>
      <c r="F62" s="58"/>
      <c r="G62" s="384"/>
      <c r="H62" s="385"/>
      <c r="I62" s="385"/>
      <c r="J62" s="386"/>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7" t="s">
        <v>488</v>
      </c>
      <c r="E63" s="388"/>
      <c r="F63" s="58"/>
      <c r="G63" s="384"/>
      <c r="H63" s="385"/>
      <c r="I63" s="385"/>
      <c r="J63" s="386"/>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7" t="s">
        <v>488</v>
      </c>
      <c r="E64" s="388"/>
      <c r="F64" s="58"/>
      <c r="G64" s="384"/>
      <c r="H64" s="385"/>
      <c r="I64" s="385"/>
      <c r="J64" s="386"/>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7"/>
      <c r="E65" s="388"/>
      <c r="F65" s="58"/>
      <c r="G65" s="384"/>
      <c r="H65" s="385"/>
      <c r="I65" s="385"/>
      <c r="J65" s="386"/>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6" t="str">
        <f ca="1">D25</f>
        <v>Answer</v>
      </c>
      <c r="E67" s="406"/>
      <c r="F67" s="21"/>
      <c r="G67" s="55" t="str">
        <f ca="1">G25</f>
        <v>Comments</v>
      </c>
      <c r="H67" s="414" t="str">
        <f>IF(Q75="(*)","Click here to enter smelter names","")</f>
        <v/>
      </c>
      <c r="I67" s="414"/>
      <c r="J67" s="414"/>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7"/>
      <c r="E68" s="388"/>
      <c r="F68" s="59"/>
      <c r="G68" s="384"/>
      <c r="H68" s="385"/>
      <c r="I68" s="385"/>
      <c r="J68" s="386"/>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7" t="s">
        <v>488</v>
      </c>
      <c r="E69" s="388"/>
      <c r="F69" s="59"/>
      <c r="G69" s="384"/>
      <c r="H69" s="385"/>
      <c r="I69" s="385"/>
      <c r="J69" s="386"/>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7" t="s">
        <v>488</v>
      </c>
      <c r="E70" s="388"/>
      <c r="F70" s="59"/>
      <c r="G70" s="384"/>
      <c r="H70" s="385"/>
      <c r="I70" s="385"/>
      <c r="J70" s="386"/>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7"/>
      <c r="E71" s="388"/>
      <c r="F71" s="61"/>
      <c r="G71" s="384"/>
      <c r="H71" s="385"/>
      <c r="I71" s="385"/>
      <c r="J71" s="386"/>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0" t="str">
        <f ca="1">D25</f>
        <v>Answer</v>
      </c>
      <c r="E74" s="400"/>
      <c r="F74" s="64"/>
      <c r="G74" s="400" t="str">
        <f ca="1">G25</f>
        <v>Comments</v>
      </c>
      <c r="H74" s="400" t="e">
        <f>HLOOKUP(SL,LT,$O74,0)</f>
        <v>#NAME?</v>
      </c>
      <c r="I74" s="400"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7" t="s">
        <v>488</v>
      </c>
      <c r="E75" s="388"/>
      <c r="F75" s="68"/>
      <c r="G75" s="384"/>
      <c r="H75" s="385"/>
      <c r="I75" s="385"/>
      <c r="J75" s="386"/>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8"/>
      <c r="H76" s="398"/>
      <c r="I76" s="398"/>
      <c r="J76" s="39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7" t="s">
        <v>488</v>
      </c>
      <c r="E77" s="388"/>
      <c r="F77" s="68"/>
      <c r="G77" s="390" t="s">
        <v>15611</v>
      </c>
      <c r="H77" s="391"/>
      <c r="I77" s="391"/>
      <c r="J77" s="392"/>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7" t="s">
        <v>488</v>
      </c>
      <c r="E79" s="388"/>
      <c r="F79" s="68"/>
      <c r="G79" s="384"/>
      <c r="H79" s="385"/>
      <c r="I79" s="385"/>
      <c r="J79" s="386"/>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7" t="s">
        <v>488</v>
      </c>
      <c r="E81" s="388"/>
      <c r="F81" s="68"/>
      <c r="G81" s="384"/>
      <c r="H81" s="385"/>
      <c r="I81" s="385"/>
      <c r="J81" s="386"/>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7" t="s">
        <v>15250</v>
      </c>
      <c r="E83" s="388"/>
      <c r="F83" s="68"/>
      <c r="G83" s="384"/>
      <c r="H83" s="385"/>
      <c r="I83" s="385"/>
      <c r="J83" s="386"/>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6" t="s">
        <v>488</v>
      </c>
      <c r="E85" s="397"/>
      <c r="F85" s="68"/>
      <c r="G85" s="384"/>
      <c r="H85" s="385"/>
      <c r="I85" s="385"/>
      <c r="J85" s="386"/>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8"/>
      <c r="H86" s="398"/>
      <c r="I86" s="398"/>
      <c r="J86" s="39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7" t="s">
        <v>488</v>
      </c>
      <c r="E87" s="388"/>
      <c r="F87" s="68"/>
      <c r="G87" s="384"/>
      <c r="H87" s="385"/>
      <c r="I87" s="385"/>
      <c r="J87" s="386"/>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9"/>
      <c r="H88" s="399"/>
      <c r="I88" s="399"/>
      <c r="J88" s="39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7" t="s">
        <v>14215</v>
      </c>
      <c r="E89" s="388"/>
      <c r="F89" s="68"/>
      <c r="G89" s="384"/>
      <c r="H89" s="385"/>
      <c r="I89" s="385"/>
      <c r="J89" s="386"/>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5" t="str">
        <f>IF(OR($D$8="",$I$3=""),"","Click here to check required fields completion")</f>
        <v/>
      </c>
      <c r="C90" s="395"/>
      <c r="D90" s="395"/>
      <c r="E90" s="395"/>
      <c r="F90" s="395"/>
      <c r="G90" s="395"/>
      <c r="H90" s="395"/>
      <c r="I90" s="395"/>
      <c r="J90" s="39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3" t="str">
        <f ca="1">OFFSET(L!$C$1,MATCH("General"&amp;"Cpy",L!$A:$A,0)-1,SL,,)</f>
        <v>© 2021 Responsible Minerals Initiative. All rights reserved.</v>
      </c>
      <c r="B91" s="394"/>
      <c r="C91" s="394"/>
      <c r="D91" s="394"/>
      <c r="E91" s="394"/>
      <c r="F91" s="394"/>
      <c r="G91" s="394"/>
      <c r="H91" s="394"/>
      <c r="I91" s="394"/>
      <c r="J91" s="39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0:J20"/>
    <mergeCell ref="D38:E38"/>
    <mergeCell ref="G39:J39"/>
    <mergeCell ref="G32:J32"/>
    <mergeCell ref="G29:J29"/>
    <mergeCell ref="D57:E57"/>
    <mergeCell ref="H61:J61"/>
    <mergeCell ref="G27:J27"/>
    <mergeCell ref="D21:J21"/>
    <mergeCell ref="D26:E26"/>
    <mergeCell ref="D27:E27"/>
    <mergeCell ref="D22:E22"/>
    <mergeCell ref="B24:J24"/>
    <mergeCell ref="D52:E52"/>
    <mergeCell ref="G57:J57"/>
    <mergeCell ref="G58:J58"/>
    <mergeCell ref="G59:J59"/>
    <mergeCell ref="D58:E58"/>
    <mergeCell ref="D55:E55"/>
    <mergeCell ref="D53:E53"/>
    <mergeCell ref="G50:J50"/>
    <mergeCell ref="D51:E51"/>
    <mergeCell ref="G51:J51"/>
    <mergeCell ref="G40:J40"/>
    <mergeCell ref="D69:E69"/>
    <mergeCell ref="D68:E68"/>
    <mergeCell ref="H67:J67"/>
    <mergeCell ref="G62:J62"/>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67:E67"/>
    <mergeCell ref="G65:J65"/>
    <mergeCell ref="G53:J53"/>
    <mergeCell ref="D59:E59"/>
    <mergeCell ref="D56:E56"/>
    <mergeCell ref="G56:J56"/>
    <mergeCell ref="D61:E61"/>
    <mergeCell ref="G70:J70"/>
    <mergeCell ref="D71:E71"/>
    <mergeCell ref="G68:J68"/>
    <mergeCell ref="G71:J71"/>
    <mergeCell ref="G69:J69"/>
    <mergeCell ref="D11:J11"/>
    <mergeCell ref="D34:E34"/>
    <mergeCell ref="D33:E33"/>
    <mergeCell ref="G34:J34"/>
    <mergeCell ref="G52:J52"/>
    <mergeCell ref="D65:E65"/>
    <mergeCell ref="D64:E64"/>
    <mergeCell ref="D63:E63"/>
    <mergeCell ref="G63:J63"/>
    <mergeCell ref="G64:J64"/>
    <mergeCell ref="D62:E62"/>
    <mergeCell ref="H37:J37"/>
    <mergeCell ref="D12:J12"/>
    <mergeCell ref="D19:J19"/>
    <mergeCell ref="D23:E23"/>
    <mergeCell ref="G33:J33"/>
    <mergeCell ref="D29:E29"/>
    <mergeCell ref="G26:J26"/>
    <mergeCell ref="G28:J28"/>
    <mergeCell ref="D28:E28"/>
    <mergeCell ref="D25:E25"/>
    <mergeCell ref="G41:J41"/>
    <mergeCell ref="D40:E40"/>
    <mergeCell ref="D41:E41"/>
    <mergeCell ref="A91:J91"/>
    <mergeCell ref="G85:J85"/>
    <mergeCell ref="B90:J90"/>
    <mergeCell ref="D81:E81"/>
    <mergeCell ref="D87:E87"/>
    <mergeCell ref="D85:E85"/>
    <mergeCell ref="D89:E89"/>
    <mergeCell ref="G86:J86"/>
    <mergeCell ref="G87:J87"/>
    <mergeCell ref="G88:J88"/>
    <mergeCell ref="G81:J81"/>
    <mergeCell ref="G75:J75"/>
    <mergeCell ref="D70:E70"/>
    <mergeCell ref="D75:E75"/>
    <mergeCell ref="B73:J73"/>
    <mergeCell ref="D83:E83"/>
    <mergeCell ref="G89:J89"/>
    <mergeCell ref="D79:E79"/>
    <mergeCell ref="G83:J83"/>
    <mergeCell ref="G79:J79"/>
    <mergeCell ref="G77:J77"/>
    <mergeCell ref="D77:E77"/>
    <mergeCell ref="G74:I74"/>
    <mergeCell ref="D74:E74"/>
    <mergeCell ref="G76:J76"/>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C11" sqref="C11"/>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
        <v>1130</v>
      </c>
      <c r="C5" s="219" t="s">
        <v>1571</v>
      </c>
      <c r="D5" s="278"/>
      <c r="E5" s="215" t="str">
        <f ca="1">IF(ISERROR($V5),"",OFFSET('Smelter Look-up'!$D$4,$V5-4,0)&amp;"")</f>
        <v>CANADA</v>
      </c>
      <c r="F5" s="215" t="str">
        <f ca="1">IF(ISERROR($V5),"",OFFSET('Smelter Look-up'!$E$4,$V5-4,0))</f>
        <v>CID000185</v>
      </c>
      <c r="G5" s="215" t="str">
        <f ca="1">IF(C5=$X$4,"Enter smelter details",IF(ISERROR($V5),"",OFFSET('Smelter Look-up'!$F$4,$V5-4,0)))</f>
        <v>RMI</v>
      </c>
      <c r="H5" s="216">
        <f ca="1">IF(ISERROR($V5),"",OFFSET('Smelter Look-up'!$G$4,$V5-4,0))</f>
        <v>0</v>
      </c>
      <c r="I5" s="217" t="str">
        <f ca="1">IF(ISERROR($V5),"",OFFSET('Smelter Look-up'!$H$4,$V5-4,0))</f>
        <v>Montréal</v>
      </c>
      <c r="J5" s="217" t="str">
        <f ca="1">IF(ISERROR($V5),"",OFFSET('Smelter Look-up'!$I$4,$V5-4,0))</f>
        <v>Quebec</v>
      </c>
      <c r="K5" s="268"/>
      <c r="L5" s="268"/>
      <c r="M5" s="268"/>
      <c r="N5" s="268"/>
      <c r="O5" s="268"/>
      <c r="P5" s="218"/>
      <c r="Q5" s="269"/>
      <c r="R5" s="215" t="str">
        <f ca="1">IF(ISERROR($V5),"",OFFSET('Smelter Look-up'!$C$4,$V5-4,0)&amp;"")</f>
        <v>CCR Refinery - Glencore Canada Corporation</v>
      </c>
      <c r="S5" s="222" t="str">
        <f t="shared" ref="S5" ca="1" si="0">IF(B5="","",IF(ISERROR(MATCH($E5,CL,0)),"Unknown",INDIRECT("'C'!$A$"&amp;MATCH($E5,CL,0)+1)))</f>
        <v>CA</v>
      </c>
      <c r="T5" s="222" t="str">
        <f ca="1">IF(B5="","",IF(ISERROR(MATCH($J5,SorP!$B$1:$B$6230,0)),"",INDIRECT("'SorP'!$A$"&amp;MATCH($J5,SorP!$B$1:$B$6230,0))))</f>
        <v>CA-QC</v>
      </c>
      <c r="U5" s="238"/>
      <c r="V5" s="270">
        <f>IF(C5="",NA(),MATCH($B5&amp;$C5,'Smelter Look-up'!$J:$J,0))</f>
        <v>294</v>
      </c>
      <c r="W5" s="271"/>
      <c r="X5" s="271">
        <f t="shared" ref="X5" ca="1" si="1">IF(AND(C5="Smelter not listed",OR(LEN(D5)=0,LEN(E5)=0)),1,0)</f>
        <v>0</v>
      </c>
      <c r="Y5" s="271"/>
      <c r="Z5" s="271"/>
      <c r="AB5" s="273" t="str">
        <f t="shared" ref="AB5" si="2">B5&amp;C5</f>
        <v>GoldXstrata</v>
      </c>
    </row>
    <row r="6" spans="1:34" s="272" customFormat="1" ht="20.100000000000001" customHeight="1">
      <c r="A6" s="324"/>
      <c r="B6" s="215" t="s">
        <v>1130</v>
      </c>
      <c r="C6" s="219" t="s">
        <v>910</v>
      </c>
      <c r="D6" s="278"/>
      <c r="E6" s="215" t="str">
        <f ca="1">IF(ISERROR($V6),"",OFFSET('Smelter Look-up'!$D$4,$V6-4,0)&amp;"")</f>
        <v>UNITED STATES OF AMERICA</v>
      </c>
      <c r="F6" s="215" t="str">
        <f ca="1">IF(ISERROR($V6),"",OFFSET('Smelter Look-up'!$E$4,$V6-4,0))</f>
        <v>CID001113</v>
      </c>
      <c r="G6" s="215" t="str">
        <f ca="1">IF(C6=$X$4,"Enter smelter details",IF(ISERROR($V6),"",OFFSET('Smelter Look-up'!$F$4,$V6-4,0)))</f>
        <v>RMI</v>
      </c>
      <c r="H6" s="216">
        <f ca="1">IF(ISERROR($V6),"",OFFSET('Smelter Look-up'!$G$4,$V6-4,0))</f>
        <v>0</v>
      </c>
      <c r="I6" s="217" t="str">
        <f ca="1">IF(ISERROR($V6),"",OFFSET('Smelter Look-up'!$H$4,$V6-4,0))</f>
        <v>Buffalo</v>
      </c>
      <c r="J6" s="217" t="str">
        <f ca="1">IF(ISERROR($V6),"",OFFSET('Smelter Look-up'!$I$4,$V6-4,0))</f>
        <v>New York</v>
      </c>
      <c r="K6" s="268"/>
      <c r="L6" s="268"/>
      <c r="M6" s="268"/>
      <c r="N6" s="268"/>
      <c r="O6" s="268"/>
      <c r="P6" s="218"/>
      <c r="Q6" s="269"/>
      <c r="R6" s="215" t="str">
        <f ca="1">IF(ISERROR($V6),"",OFFSET('Smelter Look-up'!$C$4,$V6-4,0)&amp;"")</f>
        <v>Materion</v>
      </c>
      <c r="S6" s="222" t="str">
        <f t="shared" ref="S6:S37" ca="1" si="3">IF(B6="","",IF(ISERROR(MATCH($E6,CL,0)),"Unknown",INDIRECT("'C'!$A$"&amp;MATCH($E6,CL,0)+1)))</f>
        <v>US</v>
      </c>
      <c r="T6" s="222" t="str">
        <f ca="1">IF(B6="","",IF(ISERROR(MATCH($J6,SorP!$B$1:$B$6230,0)),"",INDIRECT("'SorP'!$A$"&amp;MATCH($J6,SorP!$B$1:$B$6230,0))))</f>
        <v>US-NY</v>
      </c>
      <c r="U6" s="238"/>
      <c r="V6" s="270">
        <f>IF(C6="",NA(),MATCH($B6&amp;$C6,'Smelter Look-up'!$J:$J,0))</f>
        <v>159</v>
      </c>
      <c r="W6" s="271"/>
      <c r="X6" s="271">
        <f t="shared" ref="X6:X37" ca="1" si="4">IF(AND(C6="Smelter not listed",OR(LEN(D6)=0,LEN(E6)=0)),1,0)</f>
        <v>0</v>
      </c>
      <c r="Y6" s="271"/>
      <c r="Z6" s="271"/>
      <c r="AB6" s="273" t="str">
        <f t="shared" ref="AB6:AB37" si="5">B6&amp;C6</f>
        <v>GoldMaterion</v>
      </c>
    </row>
    <row r="7" spans="1:34" s="272" customFormat="1" ht="20.100000000000001" customHeight="1">
      <c r="A7" s="324"/>
      <c r="B7" s="215" t="s">
        <v>1131</v>
      </c>
      <c r="C7" s="219" t="s">
        <v>1034</v>
      </c>
      <c r="D7" s="278"/>
      <c r="E7" s="215" t="str">
        <f ca="1">IF(ISERROR($V7),"",OFFSET('Smelter Look-up'!$D$4,$V7-4,0)&amp;"")</f>
        <v>PERU</v>
      </c>
      <c r="F7" s="215" t="str">
        <f ca="1">IF(ISERROR($V7),"",OFFSET('Smelter Look-up'!$E$4,$V7-4,0))</f>
        <v>CID001182</v>
      </c>
      <c r="G7" s="215" t="str">
        <f ca="1">IF(C7=$X$4,"Enter smelter details",IF(ISERROR($V7),"",OFFSET('Smelter Look-up'!$F$4,$V7-4,0)))</f>
        <v>RMI</v>
      </c>
      <c r="H7" s="216">
        <f ca="1">IF(ISERROR($V7),"",OFFSET('Smelter Look-up'!$G$4,$V7-4,0))</f>
        <v>0</v>
      </c>
      <c r="I7" s="217" t="str">
        <f ca="1">IF(ISERROR($V7),"",OFFSET('Smelter Look-up'!$H$4,$V7-4,0))</f>
        <v>Paracas</v>
      </c>
      <c r="J7" s="217" t="str">
        <f ca="1">IF(ISERROR($V7),"",OFFSET('Smelter Look-up'!$I$4,$V7-4,0))</f>
        <v>Ika</v>
      </c>
      <c r="K7" s="268"/>
      <c r="L7" s="268"/>
      <c r="M7" s="268"/>
      <c r="N7" s="268"/>
      <c r="O7" s="268"/>
      <c r="P7" s="218"/>
      <c r="Q7" s="269"/>
      <c r="R7" s="215" t="str">
        <f ca="1">IF(ISERROR($V7),"",OFFSET('Smelter Look-up'!$C$4,$V7-4,0)&amp;"")</f>
        <v>Minsur</v>
      </c>
      <c r="S7" s="222" t="str">
        <f t="shared" ca="1" si="3"/>
        <v>PE</v>
      </c>
      <c r="T7" s="222" t="str">
        <f ca="1">IF(B7="","",IF(ISERROR(MATCH($J7,SorP!$B$1:$B$6230,0)),"",INDIRECT("'SorP'!$A$"&amp;MATCH($J7,SorP!$B$1:$B$6230,0))))</f>
        <v>PE-ICA</v>
      </c>
      <c r="U7" s="238"/>
      <c r="V7" s="270">
        <f>IF(C7="",NA(),MATCH($B7&amp;$C7,'Smelter Look-up'!$J:$J,0))</f>
        <v>460</v>
      </c>
      <c r="W7" s="271"/>
      <c r="X7" s="271">
        <f t="shared" ca="1" si="4"/>
        <v>0</v>
      </c>
      <c r="Y7" s="271"/>
      <c r="Z7" s="271"/>
      <c r="AB7" s="273" t="str">
        <f t="shared" si="5"/>
        <v>TinMinsur</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0EB4F10-007F-412D-9835-569573D73603}"/>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3"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 xml:space="preserve">Quality Thermistor.Inc </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 xml:space="preserve">Dave Moe </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DAVID.MOE@CTSCORP.COM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208-377-3373</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 xml:space="preserve">Dave Moe </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DAVID.MOE@CTSCORP.COM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44368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https://www.qtisensing.com/wp-content/uploads/conflict-minerals-policy-QT05012-036.pdf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92"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openxmlformats.org/package/2006/metadata/core-properties"/>
    <ds:schemaRef ds:uri="http://purl.org/dc/elements/1.1/"/>
    <ds:schemaRef ds:uri="http://schemas.microsoft.com/office/2006/documentManagement/types"/>
    <ds:schemaRef ds:uri="http://purl.org/dc/terms/"/>
    <ds:schemaRef ds:uri="http://purl.org/dc/dcmitype/"/>
    <ds:schemaRef ds:uri="http://www.w3.org/XML/1998/namespace"/>
    <ds:schemaRef ds:uri="060324a1-f66f-4c36-a8ec-beadbf2f4219"/>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Juan Mendoza</cp:lastModifiedBy>
  <cp:lastPrinted>2015-04-21T20:47:43Z</cp:lastPrinted>
  <dcterms:created xsi:type="dcterms:W3CDTF">2010-06-21T21:00:23Z</dcterms:created>
  <dcterms:modified xsi:type="dcterms:W3CDTF">2022-01-26T17:13:05Z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